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61_BP\01_ZD\Díl 4 Soupis prací s výkazem výměr\"/>
    </mc:Choice>
  </mc:AlternateContent>
  <xr:revisionPtr revIDLastSave="0" documentId="13_ncr:1_{08134174-334F-4CED-A2B0-85ACD32BD15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kapitulace zakázky" sheetId="1" r:id="rId1"/>
    <sheet name="PS 01-01 - Sborník ÚOŽI" sheetId="2" r:id="rId2"/>
    <sheet name="PS 01-02 - ÚRS" sheetId="3" r:id="rId3"/>
    <sheet name="VON - --" sheetId="4" r:id="rId4"/>
    <sheet name="Pokyny pro vyplnění" sheetId="5" r:id="rId5"/>
  </sheets>
  <definedNames>
    <definedName name="_xlnm._FilterDatabase" localSheetId="1" hidden="1">'PS 01-01 - Sborník ÚOŽI'!$C$86:$K$217</definedName>
    <definedName name="_xlnm._FilterDatabase" localSheetId="2" hidden="1">'PS 01-02 - ÚRS'!$C$83:$K$119</definedName>
    <definedName name="_xlnm._FilterDatabase" localSheetId="3" hidden="1">'VON - --'!$C$79:$K$92</definedName>
    <definedName name="_xlnm.Print_Titles" localSheetId="1">'PS 01-01 - Sborník ÚOŽI'!$86:$86</definedName>
    <definedName name="_xlnm.Print_Titles" localSheetId="2">'PS 01-02 - ÚRS'!$83:$83</definedName>
    <definedName name="_xlnm.Print_Titles" localSheetId="0">'Rekapitulace zakázky'!$52:$52</definedName>
    <definedName name="_xlnm.Print_Titles" localSheetId="3">'VON - --'!$79:$79</definedName>
    <definedName name="_xlnm.Print_Area" localSheetId="1">'PS 01-01 - Sborník ÚOŽI'!$C$4:$J$39,'PS 01-01 - Sborník ÚOŽI'!$C$45:$J$68,'PS 01-01 - Sborník ÚOŽI'!$C$74:$K$217</definedName>
    <definedName name="_xlnm.Print_Area" localSheetId="2">'PS 01-02 - ÚRS'!$C$4:$J$39,'PS 01-02 - ÚRS'!$C$45:$J$65,'PS 01-02 - ÚRS'!$C$71:$K$119</definedName>
    <definedName name="_xlnm.Print_Area" localSheetId="0">'Rekapitulace zakázky'!$D$4:$AO$36,'Rekapitulace zakázky'!$C$42:$AQ$58</definedName>
    <definedName name="_xlnm.Print_Area" localSheetId="3">'VON - --'!$C$4:$J$39,'VON - --'!$C$45:$J$61,'VON - --'!$C$67:$K$92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88" i="4"/>
  <c r="BH88" i="4"/>
  <c r="BG88" i="4"/>
  <c r="BF88" i="4"/>
  <c r="T88" i="4"/>
  <c r="R88" i="4"/>
  <c r="P88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J77" i="4"/>
  <c r="F76" i="4"/>
  <c r="F74" i="4"/>
  <c r="E72" i="4"/>
  <c r="J55" i="4"/>
  <c r="F54" i="4"/>
  <c r="F52" i="4"/>
  <c r="E50" i="4"/>
  <c r="J21" i="4"/>
  <c r="E21" i="4"/>
  <c r="J54" i="4"/>
  <c r="J20" i="4"/>
  <c r="J18" i="4"/>
  <c r="E18" i="4"/>
  <c r="F77" i="4" s="1"/>
  <c r="J17" i="4"/>
  <c r="J12" i="4"/>
  <c r="J52" i="4" s="1"/>
  <c r="E7" i="4"/>
  <c r="E70" i="4" s="1"/>
  <c r="J37" i="3"/>
  <c r="J36" i="3"/>
  <c r="AY56" i="1" s="1"/>
  <c r="J35" i="3"/>
  <c r="AX56" i="1" s="1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7" i="3"/>
  <c r="BH97" i="3"/>
  <c r="BG97" i="3"/>
  <c r="BF97" i="3"/>
  <c r="T97" i="3"/>
  <c r="R97" i="3"/>
  <c r="P97" i="3"/>
  <c r="BI93" i="3"/>
  <c r="BH93" i="3"/>
  <c r="BG93" i="3"/>
  <c r="BF93" i="3"/>
  <c r="T93" i="3"/>
  <c r="R93" i="3"/>
  <c r="P93" i="3"/>
  <c r="BI87" i="3"/>
  <c r="BH87" i="3"/>
  <c r="BG87" i="3"/>
  <c r="BF87" i="3"/>
  <c r="T87" i="3"/>
  <c r="T86" i="3"/>
  <c r="R87" i="3"/>
  <c r="R86" i="3" s="1"/>
  <c r="P87" i="3"/>
  <c r="P86" i="3"/>
  <c r="J81" i="3"/>
  <c r="F80" i="3"/>
  <c r="F78" i="3"/>
  <c r="E76" i="3"/>
  <c r="J55" i="3"/>
  <c r="F54" i="3"/>
  <c r="F52" i="3"/>
  <c r="E50" i="3"/>
  <c r="J21" i="3"/>
  <c r="E21" i="3"/>
  <c r="J54" i="3" s="1"/>
  <c r="J20" i="3"/>
  <c r="J18" i="3"/>
  <c r="E18" i="3"/>
  <c r="F81" i="3"/>
  <c r="J17" i="3"/>
  <c r="J12" i="3"/>
  <c r="J52" i="3"/>
  <c r="E7" i="3"/>
  <c r="E74" i="3" s="1"/>
  <c r="J37" i="2"/>
  <c r="J36" i="2"/>
  <c r="AY55" i="1"/>
  <c r="J35" i="2"/>
  <c r="AX55" i="1" s="1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97" i="2"/>
  <c r="BH97" i="2"/>
  <c r="BG97" i="2"/>
  <c r="BF97" i="2"/>
  <c r="T97" i="2"/>
  <c r="R97" i="2"/>
  <c r="P97" i="2"/>
  <c r="BI90" i="2"/>
  <c r="BH90" i="2"/>
  <c r="BG90" i="2"/>
  <c r="BF90" i="2"/>
  <c r="T90" i="2"/>
  <c r="R90" i="2"/>
  <c r="P90" i="2"/>
  <c r="J84" i="2"/>
  <c r="F83" i="2"/>
  <c r="F81" i="2"/>
  <c r="E79" i="2"/>
  <c r="J55" i="2"/>
  <c r="F54" i="2"/>
  <c r="F52" i="2"/>
  <c r="E50" i="2"/>
  <c r="J21" i="2"/>
  <c r="E21" i="2"/>
  <c r="J54" i="2"/>
  <c r="J20" i="2"/>
  <c r="J18" i="2"/>
  <c r="E18" i="2"/>
  <c r="F84" i="2" s="1"/>
  <c r="J17" i="2"/>
  <c r="J12" i="2"/>
  <c r="J81" i="2" s="1"/>
  <c r="E7" i="2"/>
  <c r="E48" i="2"/>
  <c r="L50" i="1"/>
  <c r="AM50" i="1"/>
  <c r="AM49" i="1"/>
  <c r="L49" i="1"/>
  <c r="AM47" i="1"/>
  <c r="L47" i="1"/>
  <c r="L45" i="1"/>
  <c r="L44" i="1"/>
  <c r="J144" i="2"/>
  <c r="J195" i="2"/>
  <c r="J216" i="2"/>
  <c r="BK127" i="2"/>
  <c r="J120" i="2"/>
  <c r="J116" i="3"/>
  <c r="BK113" i="3"/>
  <c r="BK84" i="4"/>
  <c r="BK131" i="2"/>
  <c r="BK215" i="2"/>
  <c r="BK161" i="2"/>
  <c r="J162" i="2"/>
  <c r="BK170" i="2"/>
  <c r="J157" i="2"/>
  <c r="J209" i="2"/>
  <c r="J191" i="2"/>
  <c r="BK207" i="2"/>
  <c r="J180" i="2"/>
  <c r="J119" i="2"/>
  <c r="BK187" i="2"/>
  <c r="BK114" i="3"/>
  <c r="BK204" i="2"/>
  <c r="BK212" i="2"/>
  <c r="BK117" i="2"/>
  <c r="J113" i="3"/>
  <c r="J97" i="3"/>
  <c r="J159" i="2"/>
  <c r="J140" i="2"/>
  <c r="BK113" i="2"/>
  <c r="J203" i="2"/>
  <c r="J189" i="2"/>
  <c r="BK216" i="2"/>
  <c r="J213" i="2"/>
  <c r="BK200" i="2"/>
  <c r="BK126" i="2"/>
  <c r="J169" i="2"/>
  <c r="BK195" i="2"/>
  <c r="BK191" i="2"/>
  <c r="BK174" i="2"/>
  <c r="J145" i="2"/>
  <c r="BK105" i="2"/>
  <c r="BK175" i="2"/>
  <c r="BK147" i="2"/>
  <c r="J179" i="2"/>
  <c r="BK150" i="2"/>
  <c r="J113" i="2"/>
  <c r="J204" i="2"/>
  <c r="BK188" i="2"/>
  <c r="J182" i="2"/>
  <c r="BK138" i="2"/>
  <c r="BK217" i="2"/>
  <c r="BK185" i="2"/>
  <c r="BK176" i="2"/>
  <c r="J217" i="2"/>
  <c r="J136" i="2"/>
  <c r="BK194" i="2"/>
  <c r="BK173" i="2"/>
  <c r="J103" i="3"/>
  <c r="J118" i="3"/>
  <c r="J114" i="3"/>
  <c r="J101" i="3"/>
  <c r="J87" i="3"/>
  <c r="BK88" i="4"/>
  <c r="J88" i="4"/>
  <c r="BK141" i="2"/>
  <c r="J97" i="2"/>
  <c r="J201" i="2"/>
  <c r="BK192" i="2"/>
  <c r="J138" i="2"/>
  <c r="BK213" i="2"/>
  <c r="BK202" i="2"/>
  <c r="BK125" i="2"/>
  <c r="J117" i="2"/>
  <c r="J90" i="2"/>
  <c r="J154" i="2"/>
  <c r="BK210" i="2"/>
  <c r="BK132" i="2"/>
  <c r="BK165" i="2"/>
  <c r="J148" i="2"/>
  <c r="J105" i="2"/>
  <c r="BK197" i="2"/>
  <c r="BK186" i="2"/>
  <c r="J164" i="2"/>
  <c r="BK209" i="2"/>
  <c r="BK105" i="3"/>
  <c r="BK82" i="4"/>
  <c r="AS54" i="1"/>
  <c r="J139" i="2"/>
  <c r="BK172" i="2"/>
  <c r="J192" i="2"/>
  <c r="BK154" i="2"/>
  <c r="J155" i="2"/>
  <c r="BK203" i="2"/>
  <c r="J175" i="2"/>
  <c r="J194" i="2"/>
  <c r="J135" i="2"/>
  <c r="BK151" i="2"/>
  <c r="BK180" i="2"/>
  <c r="J163" i="2"/>
  <c r="BK142" i="2"/>
  <c r="J141" i="2"/>
  <c r="J183" i="2"/>
  <c r="BK205" i="2"/>
  <c r="BK137" i="2"/>
  <c r="BK193" i="2"/>
  <c r="BK162" i="2"/>
  <c r="BK163" i="2"/>
  <c r="BK93" i="3"/>
  <c r="J109" i="3"/>
  <c r="J82" i="4"/>
  <c r="BK198" i="2"/>
  <c r="J210" i="2"/>
  <c r="J161" i="2"/>
  <c r="J158" i="2"/>
  <c r="J142" i="2"/>
  <c r="J202" i="2"/>
  <c r="BK179" i="2"/>
  <c r="BK201" i="2"/>
  <c r="J131" i="2"/>
  <c r="J174" i="2"/>
  <c r="BK87" i="3"/>
  <c r="J107" i="3"/>
  <c r="J146" i="2"/>
  <c r="BK206" i="2"/>
  <c r="BK182" i="2"/>
  <c r="J214" i="2"/>
  <c r="BK190" i="2"/>
  <c r="BK164" i="2"/>
  <c r="J178" i="2"/>
  <c r="J177" i="2"/>
  <c r="J110" i="2"/>
  <c r="BK171" i="2"/>
  <c r="BK184" i="2"/>
  <c r="BK158" i="2"/>
  <c r="J137" i="2"/>
  <c r="J207" i="2"/>
  <c r="BK196" i="2"/>
  <c r="J185" i="2"/>
  <c r="J165" i="2"/>
  <c r="BK133" i="2"/>
  <c r="J190" i="2"/>
  <c r="J171" i="2"/>
  <c r="J133" i="2"/>
  <c r="J123" i="2"/>
  <c r="J170" i="2"/>
  <c r="BK108" i="3"/>
  <c r="BK107" i="3"/>
  <c r="BK103" i="3"/>
  <c r="BK111" i="3"/>
  <c r="J84" i="4"/>
  <c r="BK107" i="2"/>
  <c r="BK199" i="2"/>
  <c r="BK181" i="2"/>
  <c r="BK214" i="2"/>
  <c r="J212" i="2"/>
  <c r="BK160" i="2"/>
  <c r="J172" i="2"/>
  <c r="J199" i="2"/>
  <c r="BK159" i="2"/>
  <c r="J126" i="2"/>
  <c r="BK177" i="2"/>
  <c r="J186" i="2"/>
  <c r="J160" i="2"/>
  <c r="J132" i="2"/>
  <c r="J206" i="2"/>
  <c r="J187" i="2"/>
  <c r="BK140" i="2"/>
  <c r="J197" i="2"/>
  <c r="J173" i="2"/>
  <c r="J143" i="2"/>
  <c r="J104" i="2"/>
  <c r="J188" i="2"/>
  <c r="BK139" i="2"/>
  <c r="BK97" i="3"/>
  <c r="J105" i="3"/>
  <c r="BK109" i="3"/>
  <c r="J111" i="3"/>
  <c r="J83" i="4"/>
  <c r="J152" i="2"/>
  <c r="BK148" i="2"/>
  <c r="J211" i="2"/>
  <c r="BK104" i="2"/>
  <c r="BK155" i="2"/>
  <c r="J150" i="2"/>
  <c r="BK156" i="2"/>
  <c r="J193" i="2"/>
  <c r="J200" i="2"/>
  <c r="BK152" i="2"/>
  <c r="BK169" i="2"/>
  <c r="J108" i="3"/>
  <c r="J93" i="3"/>
  <c r="BK90" i="2"/>
  <c r="BK211" i="2"/>
  <c r="J156" i="2"/>
  <c r="J107" i="2"/>
  <c r="J127" i="2"/>
  <c r="J176" i="2"/>
  <c r="BK145" i="2"/>
  <c r="J147" i="2"/>
  <c r="J108" i="2"/>
  <c r="BK157" i="2"/>
  <c r="J151" i="2"/>
  <c r="BK178" i="2"/>
  <c r="BK120" i="2"/>
  <c r="BK108" i="2"/>
  <c r="J196" i="2"/>
  <c r="BK143" i="2"/>
  <c r="BK136" i="2"/>
  <c r="BK146" i="2"/>
  <c r="J198" i="2"/>
  <c r="BK189" i="2"/>
  <c r="BK119" i="2"/>
  <c r="BK97" i="2"/>
  <c r="BK144" i="2"/>
  <c r="J184" i="2"/>
  <c r="J181" i="2"/>
  <c r="BK135" i="2"/>
  <c r="BK110" i="2"/>
  <c r="J125" i="2"/>
  <c r="BK118" i="3"/>
  <c r="BK101" i="3"/>
  <c r="J205" i="2"/>
  <c r="J215" i="2"/>
  <c r="BK123" i="2"/>
  <c r="BK183" i="2"/>
  <c r="BK116" i="3"/>
  <c r="BK83" i="4"/>
  <c r="BK106" i="2" l="1"/>
  <c r="J106" i="2"/>
  <c r="J62" i="2"/>
  <c r="T89" i="2"/>
  <c r="P89" i="2"/>
  <c r="T130" i="2"/>
  <c r="BK89" i="2"/>
  <c r="P130" i="2"/>
  <c r="P134" i="2"/>
  <c r="BK134" i="2"/>
  <c r="J134" i="2"/>
  <c r="J64" i="2"/>
  <c r="T106" i="2"/>
  <c r="R130" i="2"/>
  <c r="R134" i="2"/>
  <c r="BK149" i="2"/>
  <c r="J149" i="2" s="1"/>
  <c r="J65" i="2" s="1"/>
  <c r="T149" i="2"/>
  <c r="R153" i="2"/>
  <c r="P208" i="2"/>
  <c r="P92" i="3"/>
  <c r="P85" i="3" s="1"/>
  <c r="BK100" i="3"/>
  <c r="J100" i="3"/>
  <c r="J64" i="3" s="1"/>
  <c r="BK153" i="2"/>
  <c r="J153" i="2"/>
  <c r="J66" i="2"/>
  <c r="BK208" i="2"/>
  <c r="J208" i="2"/>
  <c r="J67" i="2"/>
  <c r="T100" i="3"/>
  <c r="T99" i="3" s="1"/>
  <c r="T84" i="3" s="1"/>
  <c r="R89" i="2"/>
  <c r="P106" i="2"/>
  <c r="BK130" i="2"/>
  <c r="J130" i="2"/>
  <c r="J63" i="2" s="1"/>
  <c r="T134" i="2"/>
  <c r="P149" i="2"/>
  <c r="R149" i="2"/>
  <c r="T153" i="2"/>
  <c r="T208" i="2"/>
  <c r="BK92" i="3"/>
  <c r="BK85" i="3" s="1"/>
  <c r="J85" i="3" s="1"/>
  <c r="J60" i="3" s="1"/>
  <c r="J92" i="3"/>
  <c r="J62" i="3"/>
  <c r="R92" i="3"/>
  <c r="R85" i="3" s="1"/>
  <c r="T92" i="3"/>
  <c r="T85" i="3"/>
  <c r="R100" i="3"/>
  <c r="R99" i="3"/>
  <c r="R106" i="2"/>
  <c r="P153" i="2"/>
  <c r="R208" i="2"/>
  <c r="P100" i="3"/>
  <c r="P99" i="3"/>
  <c r="BK81" i="4"/>
  <c r="J81" i="4"/>
  <c r="J60" i="4"/>
  <c r="P81" i="4"/>
  <c r="P80" i="4"/>
  <c r="AU57" i="1" s="1"/>
  <c r="R81" i="4"/>
  <c r="R80" i="4"/>
  <c r="T81" i="4"/>
  <c r="T80" i="4"/>
  <c r="BK86" i="3"/>
  <c r="J86" i="3" s="1"/>
  <c r="J61" i="3" s="1"/>
  <c r="BK99" i="3"/>
  <c r="J99" i="3" s="1"/>
  <c r="J63" i="3" s="1"/>
  <c r="BE82" i="4"/>
  <c r="E48" i="4"/>
  <c r="J76" i="4"/>
  <c r="BE83" i="4"/>
  <c r="F55" i="4"/>
  <c r="J74" i="4"/>
  <c r="BE84" i="4"/>
  <c r="BE88" i="4"/>
  <c r="J78" i="3"/>
  <c r="J89" i="2"/>
  <c r="J61" i="2"/>
  <c r="BE109" i="3"/>
  <c r="E48" i="3"/>
  <c r="J80" i="3"/>
  <c r="BE105" i="3"/>
  <c r="BE108" i="3"/>
  <c r="BE114" i="3"/>
  <c r="BE103" i="3"/>
  <c r="BE107" i="3"/>
  <c r="BE97" i="3"/>
  <c r="BE113" i="3"/>
  <c r="F55" i="3"/>
  <c r="BE87" i="3"/>
  <c r="BE101" i="3"/>
  <c r="BE111" i="3"/>
  <c r="BE116" i="3"/>
  <c r="BE118" i="3"/>
  <c r="BE93" i="3"/>
  <c r="J52" i="2"/>
  <c r="BE136" i="2"/>
  <c r="BE197" i="2"/>
  <c r="BE200" i="2"/>
  <c r="BE201" i="2"/>
  <c r="BE104" i="2"/>
  <c r="BE107" i="2"/>
  <c r="BE144" i="2"/>
  <c r="BE160" i="2"/>
  <c r="BE172" i="2"/>
  <c r="E77" i="2"/>
  <c r="BE146" i="2"/>
  <c r="BE151" i="2"/>
  <c r="BE155" i="2"/>
  <c r="BE176" i="2"/>
  <c r="F55" i="2"/>
  <c r="BE113" i="2"/>
  <c r="BE164" i="2"/>
  <c r="BE202" i="2"/>
  <c r="BE206" i="2"/>
  <c r="J83" i="2"/>
  <c r="BE143" i="2"/>
  <c r="BE169" i="2"/>
  <c r="BE177" i="2"/>
  <c r="BE182" i="2"/>
  <c r="BE192" i="2"/>
  <c r="BE198" i="2"/>
  <c r="BE203" i="2"/>
  <c r="BE204" i="2"/>
  <c r="BE207" i="2"/>
  <c r="BE217" i="2"/>
  <c r="BE117" i="2"/>
  <c r="BE120" i="2"/>
  <c r="BE126" i="2"/>
  <c r="BE127" i="2"/>
  <c r="BE133" i="2"/>
  <c r="BE137" i="2"/>
  <c r="BE152" i="2"/>
  <c r="BE158" i="2"/>
  <c r="BE145" i="2"/>
  <c r="BE186" i="2"/>
  <c r="BE191" i="2"/>
  <c r="BE123" i="2"/>
  <c r="BE131" i="2"/>
  <c r="BE132" i="2"/>
  <c r="BE138" i="2"/>
  <c r="BE141" i="2"/>
  <c r="BE150" i="2"/>
  <c r="BE140" i="2"/>
  <c r="BE147" i="2"/>
  <c r="BE156" i="2"/>
  <c r="BE161" i="2"/>
  <c r="BE165" i="2"/>
  <c r="BE171" i="2"/>
  <c r="BE175" i="2"/>
  <c r="BE187" i="2"/>
  <c r="BE188" i="2"/>
  <c r="BE195" i="2"/>
  <c r="BE196" i="2"/>
  <c r="BE97" i="2"/>
  <c r="BE105" i="2"/>
  <c r="BE110" i="2"/>
  <c r="BE148" i="2"/>
  <c r="BE179" i="2"/>
  <c r="BE181" i="2"/>
  <c r="BE184" i="2"/>
  <c r="BE193" i="2"/>
  <c r="BE199" i="2"/>
  <c r="BE90" i="2"/>
  <c r="BE125" i="2"/>
  <c r="BE162" i="2"/>
  <c r="BE170" i="2"/>
  <c r="BE119" i="2"/>
  <c r="BE154" i="2"/>
  <c r="BE159" i="2"/>
  <c r="BE163" i="2"/>
  <c r="BE173" i="2"/>
  <c r="BE174" i="2"/>
  <c r="BE178" i="2"/>
  <c r="BE209" i="2"/>
  <c r="BE210" i="2"/>
  <c r="BE211" i="2"/>
  <c r="BE212" i="2"/>
  <c r="BE213" i="2"/>
  <c r="BE214" i="2"/>
  <c r="BE215" i="2"/>
  <c r="BE216" i="2"/>
  <c r="BE108" i="2"/>
  <c r="BE180" i="2"/>
  <c r="BE183" i="2"/>
  <c r="BE185" i="2"/>
  <c r="BE189" i="2"/>
  <c r="BE190" i="2"/>
  <c r="BE194" i="2"/>
  <c r="BE205" i="2"/>
  <c r="BE135" i="2"/>
  <c r="BE139" i="2"/>
  <c r="BE142" i="2"/>
  <c r="BE157" i="2"/>
  <c r="J34" i="3"/>
  <c r="AW56" i="1"/>
  <c r="J34" i="2"/>
  <c r="AW55" i="1" s="1"/>
  <c r="F37" i="2"/>
  <c r="BD55" i="1"/>
  <c r="F35" i="2"/>
  <c r="BB55" i="1" s="1"/>
  <c r="F36" i="4"/>
  <c r="BC57" i="1" s="1"/>
  <c r="F37" i="3"/>
  <c r="BD56" i="1"/>
  <c r="F37" i="4"/>
  <c r="BD57" i="1"/>
  <c r="F34" i="2"/>
  <c r="BA55" i="1" s="1"/>
  <c r="F35" i="3"/>
  <c r="BB56" i="1"/>
  <c r="J34" i="4"/>
  <c r="AW57" i="1" s="1"/>
  <c r="F36" i="2"/>
  <c r="BC55" i="1" s="1"/>
  <c r="F34" i="3"/>
  <c r="BA56" i="1"/>
  <c r="F36" i="3"/>
  <c r="BC56" i="1" s="1"/>
  <c r="F35" i="4"/>
  <c r="BB57" i="1"/>
  <c r="F34" i="4"/>
  <c r="BA57" i="1"/>
  <c r="BK88" i="2" l="1"/>
  <c r="BK87" i="2"/>
  <c r="J87" i="2"/>
  <c r="P88" i="2"/>
  <c r="P87" i="2"/>
  <c r="AU55" i="1"/>
  <c r="R84" i="3"/>
  <c r="R88" i="2"/>
  <c r="R87" i="2"/>
  <c r="T88" i="2"/>
  <c r="T87" i="2"/>
  <c r="P84" i="3"/>
  <c r="AU56" i="1"/>
  <c r="BK80" i="4"/>
  <c r="J80" i="4"/>
  <c r="J59" i="4" s="1"/>
  <c r="BK84" i="3"/>
  <c r="J84" i="3"/>
  <c r="J59" i="3"/>
  <c r="J30" i="2"/>
  <c r="AG55" i="1"/>
  <c r="J33" i="2"/>
  <c r="AV55" i="1" s="1"/>
  <c r="AT55" i="1" s="1"/>
  <c r="AN55" i="1" s="1"/>
  <c r="F33" i="2"/>
  <c r="AZ55" i="1" s="1"/>
  <c r="J33" i="3"/>
  <c r="AV56" i="1"/>
  <c r="AT56" i="1"/>
  <c r="BB54" i="1"/>
  <c r="W31" i="1"/>
  <c r="BC54" i="1"/>
  <c r="AY54" i="1"/>
  <c r="J33" i="4"/>
  <c r="AV57" i="1"/>
  <c r="AT57" i="1"/>
  <c r="F33" i="3"/>
  <c r="AZ56" i="1"/>
  <c r="BA54" i="1"/>
  <c r="AW54" i="1"/>
  <c r="AK30" i="1"/>
  <c r="F33" i="4"/>
  <c r="AZ57" i="1"/>
  <c r="BD54" i="1"/>
  <c r="W33" i="1" s="1"/>
  <c r="J59" i="2" l="1"/>
  <c r="J88" i="2"/>
  <c r="J60" i="2"/>
  <c r="J39" i="2"/>
  <c r="AU54" i="1"/>
  <c r="J30" i="4"/>
  <c r="AG57" i="1"/>
  <c r="W30" i="1"/>
  <c r="J30" i="3"/>
  <c r="AG56" i="1"/>
  <c r="AG54" i="1" s="1"/>
  <c r="AK26" i="1" s="1"/>
  <c r="W32" i="1"/>
  <c r="AX54" i="1"/>
  <c r="AZ54" i="1"/>
  <c r="AV54" i="1" s="1"/>
  <c r="AK29" i="1" s="1"/>
  <c r="AK35" i="1" l="1"/>
  <c r="J39" i="4"/>
  <c r="J39" i="3"/>
  <c r="AN56" i="1"/>
  <c r="AN57" i="1"/>
  <c r="W29" i="1"/>
  <c r="AT54" i="1"/>
  <c r="AN54" i="1" l="1"/>
</calcChain>
</file>

<file path=xl/sharedStrings.xml><?xml version="1.0" encoding="utf-8"?>
<sst xmlns="http://schemas.openxmlformats.org/spreadsheetml/2006/main" count="3121" uniqueCount="816">
  <si>
    <t>Export Komplet</t>
  </si>
  <si>
    <t>VZ</t>
  </si>
  <si>
    <t>2.0</t>
  </si>
  <si>
    <t>ZAMOK</t>
  </si>
  <si>
    <t>False</t>
  </si>
  <si>
    <t>{d1b84aba-f6e1-431d-b67c-d79ad7110c8d}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</si>
  <si>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</si>
  <si>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</si>
  <si>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</si>
  <si>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</si>
  <si>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</si>
  <si>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</si>
  <si>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</si>
  <si>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</si>
  <si>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F20250601-A4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</si>
  <si>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</si>
  <si>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</si>
  <si>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Oprava přejezdového zabezpečovacího zařízení P6504 v km 250,404  v úseku Studénka - Jistebník</t>
  </si>
  <si>
    <t>KSO:</t>
  </si>
  <si>
    <t>824</t>
  </si>
  <si>
    <t>CC-CZ:</t>
  </si>
  <si>
    <t/>
  </si>
  <si>
    <t>Místo:</t>
  </si>
  <si>
    <t>PZS km 250,404 Studénka - Jistebník</t>
  </si>
  <si>
    <t>Datum:</t>
  </si>
  <si>
    <t>11. 6. 2025</t>
  </si>
  <si>
    <t>Zadavatel:</t>
  </si>
  <si>
    <t>IČ:</t>
  </si>
  <si>
    <t>Správa železnic, státní organizace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</si>
  <si>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</si>
  <si>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</si>
  <si>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</si>
  <si>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</si>
  <si>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</si>
  <si>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</si>
  <si>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</si>
  <si>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Ing. Michaela Hodulová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</si>
  <si>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</si>
  <si>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</si>
  <si>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</si>
  <si>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</si>
  <si>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</si>
  <si>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</si>
  <si>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</si>
  <si>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</si>
  <si>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</si>
  <si>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</si>
  <si>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</si>
  <si>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</si>
  <si>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</si>
  <si>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</si>
  <si>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</si>
  <si>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</si>
  <si>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</si>
  <si>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</si>
  <si>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</si>
  <si>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</si>
  <si>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</si>
  <si>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</si>
  <si>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</si>
  <si>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</si>
  <si>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</si>
  <si>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</si>
  <si>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</si>
  <si>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</si>
  <si>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</si>
  <si>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</si>
  <si>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</si>
  <si>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</si>
  <si>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</si>
  <si>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</si>
  <si>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</si>
  <si>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</si>
  <si>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</si>
  <si>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</si>
  <si>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</si>
  <si>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</si>
  <si>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</si>
  <si>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01-01</t>
  </si>
  <si>
    <t>Sborník ÚOŽI</t>
  </si>
  <si>
    <t>PRO</t>
  </si>
  <si>
    <t>1</t>
  </si>
  <si>
    <t>{99048863-eb19-4c7a-872a-8dae6f66a9b1}</t>
  </si>
  <si>
    <t>2</t>
  </si>
  <si>
    <t>PS 01-02</t>
  </si>
  <si>
    <t>ÚRS</t>
  </si>
  <si>
    <t>{fb251e3f-8e12-4a63-baed-07c3ab025205}</t>
  </si>
  <si>
    <t>VON</t>
  </si>
  <si>
    <t>--</t>
  </si>
  <si>
    <t>{d2ed4c17-ce70-4078-b7d3-887d0be1ed0b}</t>
  </si>
  <si>
    <t>KRYCÍ LIST SOUPISU PRACÍ</t>
  </si>
  <si>
    <t>Objekt:</t>
  </si>
  <si>
    <t>PS 01-01 - Sborník ÚOŽI</t>
  </si>
  <si>
    <t>REKAPITULACE ČLENĚNÍ SOUPISU PRACÍ</t>
  </si>
  <si>
    <t>Kód dílu - Popis</t>
  </si>
  <si>
    <t>Cena celkem [CZK]</t>
  </si>
  <si>
    <t>-1</t>
  </si>
  <si>
    <t>OST - Ostatní</t>
  </si>
  <si>
    <t xml:space="preserve">    OST1 - Zemní práce</t>
  </si>
  <si>
    <t xml:space="preserve">    OST2 - Kabelizace venkovní včetně ukončení</t>
  </si>
  <si>
    <t xml:space="preserve">    OST3 - Kolejové obvody, počítače náprav, ASE,aj.</t>
  </si>
  <si>
    <t xml:space="preserve">    OST4 - PZZ - venkovní část</t>
  </si>
  <si>
    <t xml:space="preserve">    OST5 - Software, úpravy</t>
  </si>
  <si>
    <t xml:space="preserve">    OST6 - Reléové a kabelové skříně, jištění</t>
  </si>
  <si>
    <t xml:space="preserve">    OST7 - Zkoušky, regulace, revize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</si>
  <si>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</si>
  <si>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</si>
  <si>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</si>
  <si>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</si>
  <si>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</si>
  <si>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</si>
  <si>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</si>
  <si>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</si>
  <si>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</si>
  <si>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</si>
  <si>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</si>
  <si>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</si>
  <si>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</si>
  <si>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</si>
  <si>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</si>
  <si>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</si>
  <si>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</si>
  <si>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OST1</t>
  </si>
  <si>
    <t>Zemní práce</t>
  </si>
  <si>
    <t>K</t>
  </si>
  <si>
    <t>5915005040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</si>
  <si>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</si>
  <si>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m3</t>
  </si>
  <si>
    <t>Sborník UOŽI 01 2025</t>
  </si>
  <si>
    <t>-1947119811</t>
  </si>
  <si>
    <t>VV</t>
  </si>
  <si>
    <t>0,98</t>
  </si>
  <si>
    <t>2*(0,51*0,71*1,35) základ TIZ</t>
  </si>
  <si>
    <t>8*(0,8*0,8*0,8)</t>
  </si>
  <si>
    <t>8 ks hloubení pro UPM/UKM</t>
  </si>
  <si>
    <t>0,124</t>
  </si>
  <si>
    <t>Součet</t>
  </si>
  <si>
    <t>5915007010</t>
  </si>
  <si>
    <t>Zásyp jam nebo rýh sypaninou na železničním spodku bez zhutnění Poznámka: 1. Ceny zásypu jam a rýh se zhutněním jsou určeny pro jakoukoliv míru zhutnění.</t>
  </si>
  <si>
    <t>-1300180516</t>
  </si>
  <si>
    <t>8 ks UPM/UKM</t>
  </si>
  <si>
    <t>3</t>
  </si>
  <si>
    <t>7593505150</t>
  </si>
  <si>
    <t>Pokládka výstražné fólie do výkopu</t>
  </si>
  <si>
    <t>m</t>
  </si>
  <si>
    <t>2026516316</t>
  </si>
  <si>
    <t>M</t>
  </si>
  <si>
    <t>7593500600</t>
  </si>
  <si>
    <t>Trasy kabelového vedení Kabelové krycí desky a pásy Fólie výstražná modrá š. 34cm (HM0673909991034)</t>
  </si>
  <si>
    <t>128</t>
  </si>
  <si>
    <t>1290616558</t>
  </si>
  <si>
    <t>OST2</t>
  </si>
  <si>
    <t>Kabelizace venkovní včetně ukončení</t>
  </si>
  <si>
    <t>5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</si>
  <si>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</si>
  <si>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</si>
  <si>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</si>
  <si>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-1028070254</t>
  </si>
  <si>
    <t>6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</si>
  <si>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</si>
  <si>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</si>
  <si>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1678724354</t>
  </si>
  <si>
    <t>8*2"1KSL5a,b,6a,b,2KSL5a,b,6a,b</t>
  </si>
  <si>
    <t>7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</si>
  <si>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</si>
  <si>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</si>
  <si>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1508406390</t>
  </si>
  <si>
    <t>8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</si>
  <si>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</si>
  <si>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</si>
  <si>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286699831</t>
  </si>
  <si>
    <t>500"3p1</t>
  </si>
  <si>
    <t>100"7p1</t>
  </si>
  <si>
    <t>9</t>
  </si>
  <si>
    <t>7590521589</t>
  </si>
  <si>
    <t>Venkovní vedení kabelová - metalické sítě Plněné, párované s ochr. vodičem, armované Al dráty TCEKPFLEZE 3 P 1,0 D</t>
  </si>
  <si>
    <t>1865386271</t>
  </si>
  <si>
    <t>500"1KSL-5a,b,6a,b,2KSL-5a,b,6a,b</t>
  </si>
  <si>
    <t>10</t>
  </si>
  <si>
    <t>7590521529</t>
  </si>
  <si>
    <t>Venkovní vedení kabelová - metalické sítě Plněné, párované s ochr. vodičem TCEKPFLEY 7 P 1,0 D</t>
  </si>
  <si>
    <t>-936574446</t>
  </si>
  <si>
    <t>11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</si>
  <si>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</si>
  <si>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</si>
  <si>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788541427</t>
  </si>
  <si>
    <t>120" ZE 12p</t>
  </si>
  <si>
    <t>7590521609</t>
  </si>
  <si>
    <t>Venkovní vedení kabelová - metalické sítě Plněné, párované s ochr. vodičem, armované Al dráty TCEKPFLEZE 12 P 1,0 D</t>
  </si>
  <si>
    <t>1286754174</t>
  </si>
  <si>
    <t>120"k výst.</t>
  </si>
  <si>
    <t>13</t>
  </si>
  <si>
    <t>7492400460</t>
  </si>
  <si>
    <t>Kabely, vodiče - vn Kabely nad 22kV Označovací štítek na kabel (100 ks)</t>
  </si>
  <si>
    <t>sada</t>
  </si>
  <si>
    <t>-687844111</t>
  </si>
  <si>
    <t>14</t>
  </si>
  <si>
    <t>7598015190</t>
  </si>
  <si>
    <t>Kontrolní a závěrečné měření kabelu pro rozvoj signalizace</t>
  </si>
  <si>
    <t>-905863065</t>
  </si>
  <si>
    <t>15</t>
  </si>
  <si>
    <t>7590525245</t>
  </si>
  <si>
    <t>Zatažení kabelu do objektu do 9 kg/m - vyčistění přístupu do objektu, odvinutí a zatažení kabelu</t>
  </si>
  <si>
    <t>-1111816310</t>
  </si>
  <si>
    <t>14*2"do RD</t>
  </si>
  <si>
    <t>OST3</t>
  </si>
  <si>
    <t>Kolejové obvody, počítače náprav, ASE,aj.</t>
  </si>
  <si>
    <t>16</t>
  </si>
  <si>
    <t>7594207050</t>
  </si>
  <si>
    <t>Demontáž stojánku kabelového KSL, KSLP</t>
  </si>
  <si>
    <t>196259711</t>
  </si>
  <si>
    <t>17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</si>
  <si>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</si>
  <si>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</si>
  <si>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1712798902</t>
  </si>
  <si>
    <t>18</t>
  </si>
  <si>
    <t>7590140130R</t>
  </si>
  <si>
    <t>Závěry Stojánek kabelový KSLP 3-M</t>
  </si>
  <si>
    <t>-397719900</t>
  </si>
  <si>
    <t>OST4</t>
  </si>
  <si>
    <t>PZZ - venkovní část</t>
  </si>
  <si>
    <t>19</t>
  </si>
  <si>
    <t>7590725140</t>
  </si>
  <si>
    <t>Situování stožáru návěstidla nebo výstražníku přejezdového zařízení</t>
  </si>
  <si>
    <t>-958916340</t>
  </si>
  <si>
    <t>20</t>
  </si>
  <si>
    <t>7592817010</t>
  </si>
  <si>
    <t>Demontáž výstražníku</t>
  </si>
  <si>
    <t>550299360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</si>
  <si>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</si>
  <si>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</si>
  <si>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-193534234</t>
  </si>
  <si>
    <t>22</t>
  </si>
  <si>
    <t>7592837022</t>
  </si>
  <si>
    <t>Demontáž součástí stojanu se závorou stojanu závory vysokého</t>
  </si>
  <si>
    <t>-883084179</t>
  </si>
  <si>
    <t>23</t>
  </si>
  <si>
    <t>7592835022</t>
  </si>
  <si>
    <t>Montáž součástí stojanu se závorou stojanu závory vysokého</t>
  </si>
  <si>
    <t>805268181</t>
  </si>
  <si>
    <t>24</t>
  </si>
  <si>
    <t>7592837032</t>
  </si>
  <si>
    <t>Demontáž součástí stojanu se závorou břevna závorového nad 5,5 m</t>
  </si>
  <si>
    <t>837437463</t>
  </si>
  <si>
    <t>25</t>
  </si>
  <si>
    <t>7592835032</t>
  </si>
  <si>
    <t>Montáž součástí stojanu se závorou břevna závorového nad 5,5 m</t>
  </si>
  <si>
    <t>-384658804</t>
  </si>
  <si>
    <t>26</t>
  </si>
  <si>
    <t>7592827010</t>
  </si>
  <si>
    <t>Demontáž součástí výstražníku nosiče výstražníku</t>
  </si>
  <si>
    <t>1565592393</t>
  </si>
  <si>
    <t>27</t>
  </si>
  <si>
    <t>7592825010</t>
  </si>
  <si>
    <t>Montáž součástí výstražníku nosiče výstražníku</t>
  </si>
  <si>
    <t>1400450210</t>
  </si>
  <si>
    <t>28</t>
  </si>
  <si>
    <t>7592837045</t>
  </si>
  <si>
    <t>Demontáž součástí stojanu se závorou protizávaží velkého</t>
  </si>
  <si>
    <t>-84445991</t>
  </si>
  <si>
    <t>29</t>
  </si>
  <si>
    <t>7592835045</t>
  </si>
  <si>
    <t>Montáž součástí stojanu se závorou protizávaží velkého</t>
  </si>
  <si>
    <t>2334276</t>
  </si>
  <si>
    <t>30</t>
  </si>
  <si>
    <t>7592827110</t>
  </si>
  <si>
    <t>Demontáž kříže výstražného</t>
  </si>
  <si>
    <t>513242119</t>
  </si>
  <si>
    <t>31</t>
  </si>
  <si>
    <t>7592825110</t>
  </si>
  <si>
    <t>Montáž kříže výstražného</t>
  </si>
  <si>
    <t>1289715110</t>
  </si>
  <si>
    <t>32</t>
  </si>
  <si>
    <t>5962116000</t>
  </si>
  <si>
    <t>Foliopísmo reflexní pro opravu značek</t>
  </si>
  <si>
    <t>m2</t>
  </si>
  <si>
    <t>-520412693</t>
  </si>
  <si>
    <t>OST5</t>
  </si>
  <si>
    <t>Software, úpravy</t>
  </si>
  <si>
    <t>33</t>
  </si>
  <si>
    <t>7592605011R</t>
  </si>
  <si>
    <t xml:space="preserve">SW adresný pro ovládací program PZZ-E v širé trati pro 1 kolej _x000D_
</t>
  </si>
  <si>
    <t>-1991700964</t>
  </si>
  <si>
    <t>34</t>
  </si>
  <si>
    <t>7592605012R</t>
  </si>
  <si>
    <t>SW adresný diagnostický modul bloku diagnostiky GSM</t>
  </si>
  <si>
    <t>-1426446441</t>
  </si>
  <si>
    <t>35</t>
  </si>
  <si>
    <t>7592605013R</t>
  </si>
  <si>
    <t>SW systémový pro diagnostiku modul GSM brány</t>
  </si>
  <si>
    <t>-772998016</t>
  </si>
  <si>
    <t>OST6</t>
  </si>
  <si>
    <t>Reléové a kabelové skříně, jištění</t>
  </si>
  <si>
    <t>36</t>
  </si>
  <si>
    <t>7494351032</t>
  </si>
  <si>
    <t>Montáž jističů (do 10 kA) třípólových přes 20 do 63 A</t>
  </si>
  <si>
    <t>-1658960640</t>
  </si>
  <si>
    <t>37</t>
  </si>
  <si>
    <t>7494003390</t>
  </si>
  <si>
    <t>Modulární přístroje Jističe do 80 A; 10 kA 3-pólové In 25 A, Ue AC 230/400 V / DC 216 V, charakteristika B, 3pól, Icn 10 kA</t>
  </si>
  <si>
    <t>1211652054</t>
  </si>
  <si>
    <t>38</t>
  </si>
  <si>
    <t>7494351020</t>
  </si>
  <si>
    <t>Montáž jističů (do 10 kA) dvoupólových nebo 1+N pólových do 20 A</t>
  </si>
  <si>
    <t>987285475</t>
  </si>
  <si>
    <t>39</t>
  </si>
  <si>
    <t>7494003056</t>
  </si>
  <si>
    <t>Modulární přístroje Jističe do 63 A; 6 kA 2-pólové In 10 A, Ue AC 230/400 V / DC 144 V, charakteristika C, 2pól, Icn 6 kA</t>
  </si>
  <si>
    <t>654499982</t>
  </si>
  <si>
    <t>40</t>
  </si>
  <si>
    <t>7494754012</t>
  </si>
  <si>
    <t>Montáž svodičů přepětí pro sítě nn - typ 3 (třída D) pro jednofázové sítě - do rozvaděče nebo skříně</t>
  </si>
  <si>
    <t>-1720036152</t>
  </si>
  <si>
    <t>41</t>
  </si>
  <si>
    <t>7494752010</t>
  </si>
  <si>
    <t>Montáž svodičů přepětí pro sítě nn - typ 1+2 (třída B+C) pro třífázové sítě - do rozvaděče nebo skříně</t>
  </si>
  <si>
    <t>-1911605955</t>
  </si>
  <si>
    <t>42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</si>
  <si>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</si>
  <si>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</si>
  <si>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624027569</t>
  </si>
  <si>
    <t>43</t>
  </si>
  <si>
    <t>7494753012</t>
  </si>
  <si>
    <t>Montáž svodičů přepětí pro sítě nn - typ 2 (třída C) pro jednofázové sítě - do rozvaděče nebo skříně</t>
  </si>
  <si>
    <t>1430468317</t>
  </si>
  <si>
    <t>44</t>
  </si>
  <si>
    <t>7494004130</t>
  </si>
  <si>
    <t>Modulární přístroje Přepěťové ochrany Svodiče přepětí typ 2, Imax 40 kA, Uc AC 350 V, výměnné moduly, varistor, 4pól</t>
  </si>
  <si>
    <t>1041730795</t>
  </si>
  <si>
    <t>45</t>
  </si>
  <si>
    <t>7492554014</t>
  </si>
  <si>
    <t>Montáž kabelů 4- a 5-žílových Cu do 50 mm2 - uložení do země, chráničky, na rošty, pod omítku apod.</t>
  </si>
  <si>
    <t>1829081259</t>
  </si>
  <si>
    <t>46</t>
  </si>
  <si>
    <t>7492501130</t>
  </si>
  <si>
    <t>Kabely, vodiče, šňůry Cu - nn Vodič jednožílový Cu, plastová izolace H07V-K 35</t>
  </si>
  <si>
    <t>-307085509</t>
  </si>
  <si>
    <t>47</t>
  </si>
  <si>
    <t>7492554010</t>
  </si>
  <si>
    <t>Montáž kabelů 4- a 5-žílových Cu do 16 mm2 - uložení do země, chráničky, na rošty, pod omítku apod.</t>
  </si>
  <si>
    <t>207307539</t>
  </si>
  <si>
    <t>100</t>
  </si>
  <si>
    <t>48</t>
  </si>
  <si>
    <t>7590540519</t>
  </si>
  <si>
    <t>Slaboproudé rozvody, kabely pro přívod a vnitřní instalaci UTP/FTP kategorie 5e 100Mhz  1 Gbps UTP Nestíněný vnitřní, drát, nehořlavý, bezhalogenní, nízkodýmavý</t>
  </si>
  <si>
    <t>893231714</t>
  </si>
  <si>
    <t>49</t>
  </si>
  <si>
    <t>7492501870</t>
  </si>
  <si>
    <t>Kabely, vodiče, šňůry Cu - nn Kabel silový 4 a 5-žílový Cu, plastová izolace CYKY 4J10 (4Bx10)</t>
  </si>
  <si>
    <t>-2066557341</t>
  </si>
  <si>
    <t>50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</si>
  <si>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</si>
  <si>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</si>
  <si>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1370105085</t>
  </si>
  <si>
    <t>51</t>
  </si>
  <si>
    <t>7592907040</t>
  </si>
  <si>
    <t>Demontáž bloku baterie olověné 6 V a 12 V kapacity do 200 Ah</t>
  </si>
  <si>
    <t>-1830348443</t>
  </si>
  <si>
    <t>52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</si>
  <si>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</si>
  <si>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</si>
  <si>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1406489873</t>
  </si>
  <si>
    <t>53</t>
  </si>
  <si>
    <t>7598095225</t>
  </si>
  <si>
    <t>Kapacitní zkouška baterie staniční (bez ohledu na počet článků)</t>
  </si>
  <si>
    <t>212419955</t>
  </si>
  <si>
    <t>54</t>
  </si>
  <si>
    <t>7592920630</t>
  </si>
  <si>
    <t>Baterie Staniční akumulátory Pb blok 6 V/140 Ah C10 s pancéřovanou trubkovou elektrodou, uzavřený - gel, cena včetně spojovacího materiálu a bateriového nosiče či stojanu</t>
  </si>
  <si>
    <t>-1024912233</t>
  </si>
  <si>
    <t>55</t>
  </si>
  <si>
    <t>7593317090</t>
  </si>
  <si>
    <t>Demontáž bateriové skříně do reléového objektu 2,5/3,6</t>
  </si>
  <si>
    <t>-24357391</t>
  </si>
  <si>
    <t>56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</si>
  <si>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</si>
  <si>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osazení skříně bateriemi</t>
  </si>
  <si>
    <t>-779488184</t>
  </si>
  <si>
    <t>57</t>
  </si>
  <si>
    <t>7593310030</t>
  </si>
  <si>
    <t>Konstrukční díly Baterová skříň klimatizovaná BSK 1</t>
  </si>
  <si>
    <t>250229205</t>
  </si>
  <si>
    <t>58</t>
  </si>
  <si>
    <t>7593315320</t>
  </si>
  <si>
    <t>Montáž translátoru</t>
  </si>
  <si>
    <t>-1967358662</t>
  </si>
  <si>
    <t>59</t>
  </si>
  <si>
    <t>7593321521</t>
  </si>
  <si>
    <t>Prvky Translátor 600:600 (4kV)</t>
  </si>
  <si>
    <t>1333708216</t>
  </si>
  <si>
    <t>60</t>
  </si>
  <si>
    <t>7593007010</t>
  </si>
  <si>
    <t>Demontáž dobíječe, usměrňovače, napáječe ze stojanové řady</t>
  </si>
  <si>
    <t>-1095781563</t>
  </si>
  <si>
    <t>61</t>
  </si>
  <si>
    <t>7593005010</t>
  </si>
  <si>
    <t>Montáž dobíječe, usměrňovače, napáječe do stojanové řady - včetně připojení vodičů elektrické sítě ss rozvodu a uzemnění, přezkoušení funkce</t>
  </si>
  <si>
    <t>-143954383</t>
  </si>
  <si>
    <t>62</t>
  </si>
  <si>
    <t>7593000170</t>
  </si>
  <si>
    <t>Dobíječe, usměrňovače, napáječe Usměrňovač D400 G24/40, oceloplechová skříň 1200x600x400, základní stavová indikace opticky i bezpotenciálově</t>
  </si>
  <si>
    <t>-290641234</t>
  </si>
  <si>
    <t>63</t>
  </si>
  <si>
    <t>7593005042</t>
  </si>
  <si>
    <t>Montáž zdroje napájecího - se zapojením vodičů a přezkoušení funkce</t>
  </si>
  <si>
    <t>-1046526617</t>
  </si>
  <si>
    <t>64</t>
  </si>
  <si>
    <t>7498100310</t>
  </si>
  <si>
    <t>DŘT, SKŘ technologie DŘT a SKŘ skříně pro automatizaci Napájecí zdroje Spínané Napájecí zdroj externí 230V AC/24V 150W, DIN</t>
  </si>
  <si>
    <t>-130188390</t>
  </si>
  <si>
    <t>65</t>
  </si>
  <si>
    <t>7593337040</t>
  </si>
  <si>
    <t>Demontáž malorozměrného relé</t>
  </si>
  <si>
    <t>-1784346116</t>
  </si>
  <si>
    <t>66</t>
  </si>
  <si>
    <t>7593335040</t>
  </si>
  <si>
    <t>Montáž malorozměrného relé</t>
  </si>
  <si>
    <t>-789597352</t>
  </si>
  <si>
    <t>67</t>
  </si>
  <si>
    <t>7593330040</t>
  </si>
  <si>
    <t>Výměnné díly Relé NMŠ 1-2000 (HM0404221990407)</t>
  </si>
  <si>
    <t>1503533170</t>
  </si>
  <si>
    <t>68</t>
  </si>
  <si>
    <t>7593330120</t>
  </si>
  <si>
    <t>Výměnné díly Relé NMŠM 1-1500 (HM0404221990415)</t>
  </si>
  <si>
    <t>1401235262</t>
  </si>
  <si>
    <t>69</t>
  </si>
  <si>
    <t>7593330160</t>
  </si>
  <si>
    <t>Výměnné díly Relé NMŠ 2-4000 (HM0404221990419)</t>
  </si>
  <si>
    <t>1855588920</t>
  </si>
  <si>
    <t>70</t>
  </si>
  <si>
    <t>7595605155</t>
  </si>
  <si>
    <t>Montáž modemu, převodníku, repeatru instalace a konfigurace modemu</t>
  </si>
  <si>
    <t>1907208965</t>
  </si>
  <si>
    <t>71</t>
  </si>
  <si>
    <t>7592500335</t>
  </si>
  <si>
    <t>Diagnostická zařízení Jednotka NMOD2</t>
  </si>
  <si>
    <t>567454721</t>
  </si>
  <si>
    <t>72</t>
  </si>
  <si>
    <t>7595605150</t>
  </si>
  <si>
    <t>Montáž modemu, převodníku, repeatru instalace a konfigurace mediakonvertoru</t>
  </si>
  <si>
    <t>-299842033</t>
  </si>
  <si>
    <t>73</t>
  </si>
  <si>
    <t>7595600590</t>
  </si>
  <si>
    <t>Přenosová a datová zařízení Datové - modem Převodník RS 232 / ethernet</t>
  </si>
  <si>
    <t>-884799604</t>
  </si>
  <si>
    <t>74</t>
  </si>
  <si>
    <t>7593317214</t>
  </si>
  <si>
    <t>Demontáž skříně s otočným rámem</t>
  </si>
  <si>
    <t>-759403612</t>
  </si>
  <si>
    <t>75</t>
  </si>
  <si>
    <t>7593315214</t>
  </si>
  <si>
    <t>Montáž skříně s otočným rámem - usazení skříně na místě určení, zapojení</t>
  </si>
  <si>
    <t>-686774855</t>
  </si>
  <si>
    <t>76</t>
  </si>
  <si>
    <t>7592810908</t>
  </si>
  <si>
    <t>Reléový stojan PZS vystrojený na dvoukolejné trati s automatickými závorami 2 - 4 kusy výstražníků - kategorie dle ČSN 34 2650 ed.2: PZS 3(2) S,B(N),I(L)</t>
  </si>
  <si>
    <t>komplet</t>
  </si>
  <si>
    <t>1861525921</t>
  </si>
  <si>
    <t>77</t>
  </si>
  <si>
    <t>7590127025</t>
  </si>
  <si>
    <t>Demontáž skříně ŠM, PSK, SKP, SPP, KS - včetně odpojení zařízení od kabelových rozvodů</t>
  </si>
  <si>
    <t>-1677390564</t>
  </si>
  <si>
    <t>78</t>
  </si>
  <si>
    <t>7590125057</t>
  </si>
  <si>
    <t>Montáž skříně společné přístrojové pro přejezdy - usazení skříně a zatažení kabelů bez zhotovení a zapojení kabelových forem. Bez kabelových příchytek</t>
  </si>
  <si>
    <t>1275329050</t>
  </si>
  <si>
    <t>79</t>
  </si>
  <si>
    <t>7590120175</t>
  </si>
  <si>
    <t>Skříně Skříň přístroj.pro přejezdy sp 133/313.1.12 (HM0354399998281)</t>
  </si>
  <si>
    <t>-1880887006</t>
  </si>
  <si>
    <t>80</t>
  </si>
  <si>
    <t>7590120140</t>
  </si>
  <si>
    <t>Skříně Skříňka přejezdového zařízení inovovaná (HM0404134120002)</t>
  </si>
  <si>
    <t>1063143878</t>
  </si>
  <si>
    <t>81</t>
  </si>
  <si>
    <t>7596917030</t>
  </si>
  <si>
    <t>Demontáž telefonních objektů VTO 3 - 11</t>
  </si>
  <si>
    <t>-1478368501</t>
  </si>
  <si>
    <t>82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</si>
  <si>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</si>
  <si>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</si>
  <si>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679522039</t>
  </si>
  <si>
    <t>83</t>
  </si>
  <si>
    <t>7595120060</t>
  </si>
  <si>
    <t>Telefonní přístroje nezapojené na ústřednu Venkovní telefonní objekt, provedení do skříně PSS133/313, interní napájení</t>
  </si>
  <si>
    <t>-317369615</t>
  </si>
  <si>
    <t>84</t>
  </si>
  <si>
    <t>7593100910</t>
  </si>
  <si>
    <t>Měniče Měnič DC/DC1 pro MB telefony, napětí DC/DC 12-36 V pro ústřední napájení mb venkovních telefonních objektů</t>
  </si>
  <si>
    <t>-1290967258</t>
  </si>
  <si>
    <t>85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</si>
  <si>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</si>
  <si>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</si>
  <si>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-225899603</t>
  </si>
  <si>
    <t>86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</si>
  <si>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</si>
  <si>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</si>
  <si>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703584138</t>
  </si>
  <si>
    <t>OST7</t>
  </si>
  <si>
    <t>Zkoušky, regulace, revize</t>
  </si>
  <si>
    <t>87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</si>
  <si>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</si>
  <si>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</si>
  <si>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-637218512</t>
  </si>
  <si>
    <t>88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</si>
  <si>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</si>
  <si>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</si>
  <si>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1822721703</t>
  </si>
  <si>
    <t>89</t>
  </si>
  <si>
    <t>7598095125</t>
  </si>
  <si>
    <t>Přezkoušení a regulace diagnostiky - kontrola zapojení včetně příslušného zkoušení hodnot zařízení</t>
  </si>
  <si>
    <t>1930371573</t>
  </si>
  <si>
    <t>90</t>
  </si>
  <si>
    <t>7598095390</t>
  </si>
  <si>
    <t>Příprava ke komplexním zkouškám za 1 jízdní cestu do 30 výhybek - oživení, seřízení a nastavení zařízení s ohledem na postup jeho uvádění do provozu</t>
  </si>
  <si>
    <t>-1345883655</t>
  </si>
  <si>
    <t>91</t>
  </si>
  <si>
    <t>7598095440</t>
  </si>
  <si>
    <t>Příprava ke komplexním zkouškám automatických přejezdových zabezpečovacích zařízení se závorami dvoukolejné - oživení, seřízení a nastavení zařízení s ohledem na postup jeho uvádění do provozu</t>
  </si>
  <si>
    <t>1917953873</t>
  </si>
  <si>
    <t>92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</si>
  <si>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</si>
  <si>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</si>
  <si>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-585210846</t>
  </si>
  <si>
    <t>93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</si>
  <si>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</si>
  <si>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</si>
  <si>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-1775653191</t>
  </si>
  <si>
    <t>94</t>
  </si>
  <si>
    <t>7598095565</t>
  </si>
  <si>
    <t>Vyhotovení protokolu UTZ pro PZZ se závorou dvě a více kolejí - vykonání prohlídky a zkoušky včetně vyhotovení protokolu podle vyhl. 100/1995 Sb.</t>
  </si>
  <si>
    <t>-17978051</t>
  </si>
  <si>
    <t>95</t>
  </si>
  <si>
    <t>7598095635</t>
  </si>
  <si>
    <t>Vyhotovení revizní zprávy PZZ - vykonání prohlídky a zkoušky pro napájení elektrického zařízení včetně vyhotovení revizní zprávy podle vyhl. 100/1995 Sb. a norem ČSN</t>
  </si>
  <si>
    <t>-828207576</t>
  </si>
  <si>
    <t>PS 01-02 - ÚRS</t>
  </si>
  <si>
    <t>HSV - Práce a dodávky HSV</t>
  </si>
  <si>
    <t xml:space="preserve">    1 - Zemní práce</t>
  </si>
  <si>
    <t xml:space="preserve">    3 - Svislé a kompletní konstrukce</t>
  </si>
  <si>
    <t>M - Práce a dodávky M</t>
  </si>
  <si>
    <t xml:space="preserve">    46-M - Zemní práce při extr.mont.pracích</t>
  </si>
  <si>
    <t>HSV</t>
  </si>
  <si>
    <t>Práce a dodávky HSV</t>
  </si>
  <si>
    <t>111301111</t>
  </si>
  <si>
    <t>Sejmutí drnu tl. do 100 mm, v jakékoliv ploše</t>
  </si>
  <si>
    <t>CS ÚRS 2025 02</t>
  </si>
  <si>
    <t>2134034116</t>
  </si>
  <si>
    <t>Online PSC</t>
  </si>
  <si>
    <t>https://podminky.urs.cz/item/CS_URS_2025_02/111301111</t>
  </si>
  <si>
    <t>62*2</t>
  </si>
  <si>
    <t>4*1</t>
  </si>
  <si>
    <t>Svislé a kompletní konstrukce</t>
  </si>
  <si>
    <t>320101112</t>
  </si>
  <si>
    <t>Osazení betonových a železobetonových prefabrikátů hmotnosti jednotlivě přes 1 000 do 5 000 kg</t>
  </si>
  <si>
    <t>-1305293827</t>
  </si>
  <si>
    <t>https://podminky.urs.cz/item/CS_URS_2025_02/320101112</t>
  </si>
  <si>
    <t>2*0,66"TIIIZ</t>
  </si>
  <si>
    <t>961044111</t>
  </si>
  <si>
    <t>Bourání základů z betonu prostého</t>
  </si>
  <si>
    <t>-769414122</t>
  </si>
  <si>
    <t>https://podminky.urs.cz/item/CS_URS_2025_02/961044111</t>
  </si>
  <si>
    <t>Práce a dodávky M</t>
  </si>
  <si>
    <t>46-M</t>
  </si>
  <si>
    <t>Zemní práce při extr.mont.pracích</t>
  </si>
  <si>
    <t>460161173</t>
  </si>
  <si>
    <t>Hloubení kabelových rýh ručně včetně urovnání dna s přemístěním výkopku do vzdálenosti 3 m od okraje jámy nebo s naložením na dopravní prostředek šířky 35 cm hloubky 80 cm v hornině třídy těžitelnosti II skupiny 4</t>
  </si>
  <si>
    <t>-854862950</t>
  </si>
  <si>
    <t>https://podminky.urs.cz/item/CS_URS_2025_02/460161173</t>
  </si>
  <si>
    <t>460431183</t>
  </si>
  <si>
    <t>Zásyp kabelových rýh ručně s přemístění sypaniny ze vzdálenosti do 10 m, s uložením výkopku ve vrstvách včetně zhutnění a úpravy povrchu šířky 35 cm hloubky 80 cm z horniny třídy těžitelnosti II skupiny 4</t>
  </si>
  <si>
    <t>-484497662</t>
  </si>
  <si>
    <t>https://podminky.urs.cz/item/CS_URS_2025_02/460431183</t>
  </si>
  <si>
    <t>460481132</t>
  </si>
  <si>
    <t>Úprava pláně ručně v hornině třídy těžitelnosti II skupiny 4 se zhutněním</t>
  </si>
  <si>
    <t>-937498818</t>
  </si>
  <si>
    <t>https://podminky.urs.cz/item/CS_URS_2025_02/460481132</t>
  </si>
  <si>
    <t>35889540</t>
  </si>
  <si>
    <t>svodič přepětí - ochrana 3.stupně odnímatelné provedení, 230 V, signalizace, na DIN lištu</t>
  </si>
  <si>
    <t>-660120235</t>
  </si>
  <si>
    <t>34121271</t>
  </si>
  <si>
    <t>kabel datový bezhalogenový celkově stíněný opletením se stíněnými páry Al fólií třída reakce na oheň B2cas1d1a1 jádro Cu plné (S/FTP) kategorie 7</t>
  </si>
  <si>
    <t>1580095878</t>
  </si>
  <si>
    <t>460581131</t>
  </si>
  <si>
    <t>Úprava terénu uvedení nezpevněného terénu do původního stavu v místě dočasného uložení výkopku s vyhrabáním, srovnáním a částečným dosetím trávy</t>
  </si>
  <si>
    <t>-1346552674</t>
  </si>
  <si>
    <t>https://podminky.urs.cz/item/CS_URS_2025_02/460581131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</si>
  <si>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</si>
  <si>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</si>
  <si>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-1048740691</t>
  </si>
  <si>
    <t>https://podminky.urs.cz/item/CS_URS_2025_02/460631214</t>
  </si>
  <si>
    <t>28611634</t>
  </si>
  <si>
    <t>trubka vodovodní PVC-O pro rozvod pitné vody PN 16 200x4,9mm</t>
  </si>
  <si>
    <t>1546111565</t>
  </si>
  <si>
    <t>460633113</t>
  </si>
  <si>
    <t>Zemní protlaky zemní práce nutné k provedení protlaku výkop včetně zásypu strojně startovací jáma v hornině třídy těžitelnosti II skupiny 4</t>
  </si>
  <si>
    <t>-1064345689</t>
  </si>
  <si>
    <t>https://podminky.urs.cz/item/CS_URS_2025_02/460633113</t>
  </si>
  <si>
    <t>460633213</t>
  </si>
  <si>
    <t>Zemní protlaky zemní práce nutné k provedení protlaku výkop včetně zásypu strojně koncová jáma v hornině třídy těžitelnosti II skupiny 4</t>
  </si>
  <si>
    <t>-1769381103</t>
  </si>
  <si>
    <t>https://podminky.urs.cz/item/CS_URS_2025_02/460633213</t>
  </si>
  <si>
    <t>460661111</t>
  </si>
  <si>
    <t>Kabelové lože z písku včetně podsypu, zhutnění a urovnání povrchu pro kabely nn bez zakrytí, šířky do 35 cm</t>
  </si>
  <si>
    <t>1298050764</t>
  </si>
  <si>
    <t>https://podminky.urs.cz/item/CS_URS_2025_02/460661111</t>
  </si>
  <si>
    <t>VON - --</t>
  </si>
  <si>
    <t>VRN - Vedlejší rozpočtové náklady</t>
  </si>
  <si>
    <t>VRN</t>
  </si>
  <si>
    <t>Vedlejší rozpočtové náklady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</si>
  <si>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</si>
  <si>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</si>
  <si>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t</t>
  </si>
  <si>
    <t>262144</t>
  </si>
  <si>
    <t>626725009</t>
  </si>
  <si>
    <t>9902200100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</si>
  <si>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</si>
  <si>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529864476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</si>
  <si>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</si>
  <si>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</si>
  <si>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</si>
  <si>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1024</t>
  </si>
  <si>
    <t>-1518624756</t>
  </si>
  <si>
    <t>1% z dotčených prací : do kolonky množství se zapíše 0,01, a do kolonky j. cena [CZK] se zapíše suma - dotčené práce</t>
  </si>
  <si>
    <t>023101001</t>
  </si>
  <si>
    <t>Projektové práce Projektové práce v rozsahu ZRN (vyjma dále jmenované práce) do 1 mil. Kč</t>
  </si>
  <si>
    <t>778878413</t>
  </si>
  <si>
    <t>0,086</t>
  </si>
  <si>
    <t>8,6% ze ZRN : do kolonky množství se zapíše 0,086, a do kolonky j. cena [CZK] se zapíše suma - ZRN  (Základní rozpočtové náklady)</t>
  </si>
  <si>
    <t>položka zahrnuje zpravování RDS a DSPS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</si>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</sst>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4" fillId="0" borderId="23" xfId="0" applyFont="1" applyBorder="1" applyAlignment="1">
      <alignment horizontal="center" vertical="center"/>
    </xf>
    <xf numFmtId="49" fontId="34" fillId="0" borderId="23" xfId="0" applyNumberFormat="1" applyFont="1" applyBorder="1" applyAlignment="1">
      <alignment horizontal="left" vertical="center" wrapText="1"/>
    </xf>
    <xf numFmtId="0" fontId="34" fillId="0" borderId="23" xfId="0" applyFont="1" applyBorder="1" applyAlignment="1">
      <alignment horizontal="left" vertical="center" wrapText="1"/>
    </xf>
    <xf numFmtId="0" fontId="34" fillId="0" borderId="23" xfId="0" applyFont="1" applyBorder="1" applyAlignment="1">
      <alignment horizontal="center" vertical="center" wrapText="1"/>
    </xf>
    <xf numFmtId="167" fontId="34" fillId="0" borderId="23" xfId="0" applyNumberFormat="1" applyFont="1" applyBorder="1" applyAlignment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8" fillId="0" borderId="1" xfId="0" applyFont="1" applyBorder="1" applyAlignment="1">
      <alignment vertical="top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73</xdr:row>
      <xdr:rowOff>0</xdr:rowOff>
    </xdr:from>
    <xdr:to>
      <xdr:col>9</xdr:col>
      <xdr:colOff>1215390</xdr:colOff>
      <xdr:row>75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460631214" TargetMode="External"/><Relationship Id="rId3" Type="http://schemas.openxmlformats.org/officeDocument/2006/relationships/hyperlink" Target="https://podminky.urs.cz/item/CS_URS_2025_02/961044111" TargetMode="External"/><Relationship Id="rId7" Type="http://schemas.openxmlformats.org/officeDocument/2006/relationships/hyperlink" Target="https://podminky.urs.cz/item/CS_URS_2025_02/460581131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5_02/320101112" TargetMode="External"/><Relationship Id="rId1" Type="http://schemas.openxmlformats.org/officeDocument/2006/relationships/hyperlink" Target="https://podminky.urs.cz/item/CS_URS_2025_02/111301111" TargetMode="External"/><Relationship Id="rId6" Type="http://schemas.openxmlformats.org/officeDocument/2006/relationships/hyperlink" Target="https://podminky.urs.cz/item/CS_URS_2025_02/460481132" TargetMode="External"/><Relationship Id="rId11" Type="http://schemas.openxmlformats.org/officeDocument/2006/relationships/hyperlink" Target="https://podminky.urs.cz/item/CS_URS_2025_02/460661111" TargetMode="External"/><Relationship Id="rId5" Type="http://schemas.openxmlformats.org/officeDocument/2006/relationships/hyperlink" Target="https://podminky.urs.cz/item/CS_URS_2025_02/460431183" TargetMode="External"/><Relationship Id="rId10" Type="http://schemas.openxmlformats.org/officeDocument/2006/relationships/hyperlink" Target="https://podminky.urs.cz/item/CS_URS_2025_02/460633213" TargetMode="External"/><Relationship Id="rId4" Type="http://schemas.openxmlformats.org/officeDocument/2006/relationships/hyperlink" Target="https://podminky.urs.cz/item/CS_URS_2025_02/460161173" TargetMode="External"/><Relationship Id="rId9" Type="http://schemas.openxmlformats.org/officeDocument/2006/relationships/hyperlink" Target="https://podminky.urs.cz/item/CS_URS_2025_02/460633113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75" t="s">
        <v>14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R5" s="20"/>
      <c r="BE5" s="272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77" t="s">
        <v>17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R6" s="20"/>
      <c r="BE6" s="273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73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73"/>
      <c r="BS8" s="17" t="s">
        <v>6</v>
      </c>
    </row>
    <row r="9" spans="1:74" ht="14.45" customHeight="1">
      <c r="B9" s="20"/>
      <c r="AR9" s="20"/>
      <c r="BE9" s="273"/>
      <c r="BS9" s="17" t="s">
        <v>6</v>
      </c>
    </row>
    <row r="10" spans="1:74" ht="12" customHeight="1">
      <c r="B10" s="20"/>
      <c r="D10" s="27" t="s">
        <v>26</v>
      </c>
      <c r="AK10" s="27" t="s">
        <v>27</v>
      </c>
      <c r="AN10" s="25" t="s">
        <v>21</v>
      </c>
      <c r="AR10" s="20"/>
      <c r="BE10" s="273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21</v>
      </c>
      <c r="AR11" s="20"/>
      <c r="BE11" s="273"/>
      <c r="BS11" s="17" t="s">
        <v>6</v>
      </c>
    </row>
    <row r="12" spans="1:74" ht="6.95" customHeight="1">
      <c r="B12" s="20"/>
      <c r="AR12" s="20"/>
      <c r="BE12" s="273"/>
      <c r="BS12" s="17" t="s">
        <v>6</v>
      </c>
    </row>
    <row r="13" spans="1:74" ht="12" customHeight="1">
      <c r="B13" s="20"/>
      <c r="D13" s="27" t="s">
        <v>30</v>
      </c>
      <c r="AK13" s="27" t="s">
        <v>27</v>
      </c>
      <c r="AN13" s="29" t="s">
        <v>31</v>
      </c>
      <c r="AR13" s="20"/>
      <c r="BE13" s="273"/>
      <c r="BS13" s="17" t="s">
        <v>6</v>
      </c>
    </row>
    <row r="14" spans="1:74">
      <c r="B14" s="20"/>
      <c r="E14" s="278" t="s">
        <v>31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" t="s">
        <v>29</v>
      </c>
      <c r="AN14" s="29" t="s">
        <v>31</v>
      </c>
      <c r="AR14" s="20"/>
      <c r="BE14" s="273"/>
      <c r="BS14" s="17" t="s">
        <v>6</v>
      </c>
    </row>
    <row r="15" spans="1:74" ht="6.95" customHeight="1">
      <c r="B15" s="20"/>
      <c r="AR15" s="20"/>
      <c r="BE15" s="273"/>
      <c r="BS15" s="17" t="s">
        <v>4</v>
      </c>
    </row>
    <row r="16" spans="1:74" ht="12" customHeight="1">
      <c r="B16" s="20"/>
      <c r="D16" s="27" t="s">
        <v>32</v>
      </c>
      <c r="AK16" s="27" t="s">
        <v>27</v>
      </c>
      <c r="AN16" s="25" t="s">
        <v>21</v>
      </c>
      <c r="AR16" s="20"/>
      <c r="BE16" s="273"/>
      <c r="BS16" s="17" t="s">
        <v>4</v>
      </c>
    </row>
    <row r="17" spans="2:71" ht="18.399999999999999" customHeight="1">
      <c r="B17" s="20"/>
      <c r="E17" s="25" t="s">
        <v>33</v>
      </c>
      <c r="AK17" s="27" t="s">
        <v>29</v>
      </c>
      <c r="AN17" s="25" t="s">
        <v>21</v>
      </c>
      <c r="AR17" s="20"/>
      <c r="BE17" s="273"/>
      <c r="BS17" s="17" t="s">
        <v>34</v>
      </c>
    </row>
    <row r="18" spans="2:71" ht="6.95" customHeight="1">
      <c r="B18" s="20"/>
      <c r="AR18" s="20"/>
      <c r="BE18" s="273"/>
      <c r="BS18" s="17" t="s">
        <v>6</v>
      </c>
    </row>
    <row r="19" spans="2:71" ht="12" customHeight="1">
      <c r="B19" s="20"/>
      <c r="D19" s="27" t="s">
        <v>35</v>
      </c>
      <c r="AK19" s="27" t="s">
        <v>27</v>
      </c>
      <c r="AN19" s="25" t="s">
        <v>21</v>
      </c>
      <c r="AR19" s="20"/>
      <c r="BE19" s="273"/>
      <c r="BS19" s="17" t="s">
        <v>6</v>
      </c>
    </row>
    <row r="20" spans="2:71" ht="18.399999999999999" customHeight="1">
      <c r="B20" s="20"/>
      <c r="E20" s="25" t="s">
        <v>36</v>
      </c>
      <c r="AK20" s="27" t="s">
        <v>29</v>
      </c>
      <c r="AN20" s="25" t="s">
        <v>21</v>
      </c>
      <c r="AR20" s="20"/>
      <c r="BE20" s="273"/>
      <c r="BS20" s="17" t="s">
        <v>4</v>
      </c>
    </row>
    <row r="21" spans="2:71" ht="6.95" customHeight="1">
      <c r="B21" s="20"/>
      <c r="AR21" s="20"/>
      <c r="BE21" s="273"/>
    </row>
    <row r="22" spans="2:71" ht="12" customHeight="1">
      <c r="B22" s="20"/>
      <c r="D22" s="27" t="s">
        <v>37</v>
      </c>
      <c r="AR22" s="20"/>
      <c r="BE22" s="273"/>
    </row>
    <row r="23" spans="2:71" ht="47.25" customHeight="1">
      <c r="B23" s="20"/>
      <c r="E23" s="280" t="s">
        <v>38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R23" s="20"/>
      <c r="BE23" s="273"/>
    </row>
    <row r="24" spans="2:71" ht="6.95" customHeight="1">
      <c r="B24" s="20"/>
      <c r="AR24" s="20"/>
      <c r="BE24" s="273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3"/>
    </row>
    <row r="26" spans="2:71" s="1" customFormat="1" ht="25.9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1">
        <f>ROUND(AG54,2)</f>
        <v>0</v>
      </c>
      <c r="AL26" s="282"/>
      <c r="AM26" s="282"/>
      <c r="AN26" s="282"/>
      <c r="AO26" s="282"/>
      <c r="AR26" s="32"/>
      <c r="BE26" s="273"/>
    </row>
    <row r="27" spans="2:71" s="1" customFormat="1" ht="6.95" customHeight="1">
      <c r="B27" s="32"/>
      <c r="AR27" s="32"/>
      <c r="BE27" s="273"/>
    </row>
    <row r="28" spans="2:71" s="1" customFormat="1">
      <c r="B28" s="32"/>
      <c r="L28" s="283" t="s">
        <v>40</v>
      </c>
      <c r="M28" s="283"/>
      <c r="N28" s="283"/>
      <c r="O28" s="283"/>
      <c r="P28" s="283"/>
      <c r="W28" s="283" t="s">
        <v>41</v>
      </c>
      <c r="X28" s="283"/>
      <c r="Y28" s="283"/>
      <c r="Z28" s="283"/>
      <c r="AA28" s="283"/>
      <c r="AB28" s="283"/>
      <c r="AC28" s="283"/>
      <c r="AD28" s="283"/>
      <c r="AE28" s="283"/>
      <c r="AK28" s="283" t="s">
        <v>42</v>
      </c>
      <c r="AL28" s="283"/>
      <c r="AM28" s="283"/>
      <c r="AN28" s="283"/>
      <c r="AO28" s="283"/>
      <c r="AR28" s="32"/>
      <c r="BE28" s="273"/>
    </row>
    <row r="29" spans="2:71" s="2" customFormat="1" ht="14.45" customHeight="1">
      <c r="B29" s="36"/>
      <c r="D29" s="27" t="s">
        <v>43</v>
      </c>
      <c r="F29" s="27" t="s">
        <v>44</v>
      </c>
      <c r="L29" s="286">
        <v>0.21</v>
      </c>
      <c r="M29" s="285"/>
      <c r="N29" s="285"/>
      <c r="O29" s="285"/>
      <c r="P29" s="285"/>
      <c r="W29" s="284">
        <f>ROUND(AZ54, 2)</f>
        <v>0</v>
      </c>
      <c r="X29" s="285"/>
      <c r="Y29" s="285"/>
      <c r="Z29" s="285"/>
      <c r="AA29" s="285"/>
      <c r="AB29" s="285"/>
      <c r="AC29" s="285"/>
      <c r="AD29" s="285"/>
      <c r="AE29" s="285"/>
      <c r="AK29" s="284">
        <f>ROUND(AV54, 2)</f>
        <v>0</v>
      </c>
      <c r="AL29" s="285"/>
      <c r="AM29" s="285"/>
      <c r="AN29" s="285"/>
      <c r="AO29" s="285"/>
      <c r="AR29" s="36"/>
      <c r="BE29" s="274"/>
    </row>
    <row r="30" spans="2:71" s="2" customFormat="1" ht="14.45" customHeight="1">
      <c r="B30" s="36"/>
      <c r="F30" s="27" t="s">
        <v>45</v>
      </c>
      <c r="L30" s="286">
        <v>0.12</v>
      </c>
      <c r="M30" s="285"/>
      <c r="N30" s="285"/>
      <c r="O30" s="285"/>
      <c r="P30" s="285"/>
      <c r="W30" s="284">
        <f>ROUND(BA54, 2)</f>
        <v>0</v>
      </c>
      <c r="X30" s="285"/>
      <c r="Y30" s="285"/>
      <c r="Z30" s="285"/>
      <c r="AA30" s="285"/>
      <c r="AB30" s="285"/>
      <c r="AC30" s="285"/>
      <c r="AD30" s="285"/>
      <c r="AE30" s="285"/>
      <c r="AK30" s="284">
        <f>ROUND(AW54, 2)</f>
        <v>0</v>
      </c>
      <c r="AL30" s="285"/>
      <c r="AM30" s="285"/>
      <c r="AN30" s="285"/>
      <c r="AO30" s="285"/>
      <c r="AR30" s="36"/>
      <c r="BE30" s="274"/>
    </row>
    <row r="31" spans="2:71" s="2" customFormat="1" ht="14.45" hidden="1" customHeight="1">
      <c r="B31" s="36"/>
      <c r="F31" s="27" t="s">
        <v>46</v>
      </c>
      <c r="L31" s="286">
        <v>0.21</v>
      </c>
      <c r="M31" s="285"/>
      <c r="N31" s="285"/>
      <c r="O31" s="285"/>
      <c r="P31" s="285"/>
      <c r="W31" s="284">
        <f>ROUND(BB54, 2)</f>
        <v>0</v>
      </c>
      <c r="X31" s="285"/>
      <c r="Y31" s="285"/>
      <c r="Z31" s="285"/>
      <c r="AA31" s="285"/>
      <c r="AB31" s="285"/>
      <c r="AC31" s="285"/>
      <c r="AD31" s="285"/>
      <c r="AE31" s="285"/>
      <c r="AK31" s="284">
        <v>0</v>
      </c>
      <c r="AL31" s="285"/>
      <c r="AM31" s="285"/>
      <c r="AN31" s="285"/>
      <c r="AO31" s="285"/>
      <c r="AR31" s="36"/>
      <c r="BE31" s="274"/>
    </row>
    <row r="32" spans="2:71" s="2" customFormat="1" ht="14.45" hidden="1" customHeight="1">
      <c r="B32" s="36"/>
      <c r="F32" s="27" t="s">
        <v>47</v>
      </c>
      <c r="L32" s="286">
        <v>0.12</v>
      </c>
      <c r="M32" s="285"/>
      <c r="N32" s="285"/>
      <c r="O32" s="285"/>
      <c r="P32" s="285"/>
      <c r="W32" s="284">
        <f>ROUND(BC54, 2)</f>
        <v>0</v>
      </c>
      <c r="X32" s="285"/>
      <c r="Y32" s="285"/>
      <c r="Z32" s="285"/>
      <c r="AA32" s="285"/>
      <c r="AB32" s="285"/>
      <c r="AC32" s="285"/>
      <c r="AD32" s="285"/>
      <c r="AE32" s="285"/>
      <c r="AK32" s="284">
        <v>0</v>
      </c>
      <c r="AL32" s="285"/>
      <c r="AM32" s="285"/>
      <c r="AN32" s="285"/>
      <c r="AO32" s="285"/>
      <c r="AR32" s="36"/>
      <c r="BE32" s="274"/>
    </row>
    <row r="33" spans="2:44" s="2" customFormat="1" ht="14.45" hidden="1" customHeight="1">
      <c r="B33" s="36"/>
      <c r="F33" s="27" t="s">
        <v>48</v>
      </c>
      <c r="L33" s="286">
        <v>0</v>
      </c>
      <c r="M33" s="285"/>
      <c r="N33" s="285"/>
      <c r="O33" s="285"/>
      <c r="P33" s="285"/>
      <c r="W33" s="284">
        <f>ROUND(BD54, 2)</f>
        <v>0</v>
      </c>
      <c r="X33" s="285"/>
      <c r="Y33" s="285"/>
      <c r="Z33" s="285"/>
      <c r="AA33" s="285"/>
      <c r="AB33" s="285"/>
      <c r="AC33" s="285"/>
      <c r="AD33" s="285"/>
      <c r="AE33" s="285"/>
      <c r="AK33" s="284">
        <v>0</v>
      </c>
      <c r="AL33" s="285"/>
      <c r="AM33" s="285"/>
      <c r="AN33" s="285"/>
      <c r="AO33" s="285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87" t="s">
        <v>51</v>
      </c>
      <c r="Y35" s="288"/>
      <c r="Z35" s="288"/>
      <c r="AA35" s="288"/>
      <c r="AB35" s="288"/>
      <c r="AC35" s="39"/>
      <c r="AD35" s="39"/>
      <c r="AE35" s="39"/>
      <c r="AF35" s="39"/>
      <c r="AG35" s="39"/>
      <c r="AH35" s="39"/>
      <c r="AI35" s="39"/>
      <c r="AJ35" s="39"/>
      <c r="AK35" s="289">
        <f>SUM(AK26:AK33)</f>
        <v>0</v>
      </c>
      <c r="AL35" s="288"/>
      <c r="AM35" s="288"/>
      <c r="AN35" s="288"/>
      <c r="AO35" s="290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52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F20250601-A4</v>
      </c>
      <c r="AR44" s="45"/>
    </row>
    <row r="45" spans="2:44" s="4" customFormat="1" ht="36.950000000000003" customHeight="1">
      <c r="B45" s="46"/>
      <c r="C45" s="47" t="s">
        <v>16</v>
      </c>
      <c r="L45" s="291" t="str">
        <f>K6</f>
        <v>Oprava přejezdového zabezpečovacího zařízení P6504 v km 250,404  v úseku Studénka - Jistebník</v>
      </c>
      <c r="M45" s="292"/>
      <c r="N45" s="292"/>
      <c r="O45" s="292"/>
      <c r="P45" s="292"/>
      <c r="Q45" s="292"/>
      <c r="R45" s="292"/>
      <c r="S45" s="292"/>
      <c r="T45" s="292"/>
      <c r="U45" s="292"/>
      <c r="V45" s="292"/>
      <c r="W45" s="292"/>
      <c r="X45" s="292"/>
      <c r="Y45" s="292"/>
      <c r="Z45" s="292"/>
      <c r="AA45" s="292"/>
      <c r="AB45" s="292"/>
      <c r="AC45" s="292"/>
      <c r="AD45" s="292"/>
      <c r="AE45" s="292"/>
      <c r="AF45" s="292"/>
      <c r="AG45" s="292"/>
      <c r="AH45" s="292"/>
      <c r="AI45" s="292"/>
      <c r="AJ45" s="292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22</v>
      </c>
      <c r="L47" s="48" t="str">
        <f>IF(K8="","",K8)</f>
        <v>PZS km 250,404 Studénka - Jistebník</v>
      </c>
      <c r="AI47" s="27" t="s">
        <v>24</v>
      </c>
      <c r="AM47" s="293" t="str">
        <f>IF(AN8= "","",AN8)</f>
        <v>11. 6. 2025</v>
      </c>
      <c r="AN47" s="293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26</v>
      </c>
      <c r="L49" s="3" t="str">
        <f>IF(E11= "","",E11)</f>
        <v>Správa železnic, státní organizace</v>
      </c>
      <c r="AI49" s="27" t="s">
        <v>32</v>
      </c>
      <c r="AM49" s="294" t="str">
        <f>IF(E17="","",E17)</f>
        <v xml:space="preserve"> </v>
      </c>
      <c r="AN49" s="295"/>
      <c r="AO49" s="295"/>
      <c r="AP49" s="295"/>
      <c r="AR49" s="32"/>
      <c r="AS49" s="296" t="s">
        <v>53</v>
      </c>
      <c r="AT49" s="297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30</v>
      </c>
      <c r="L50" s="3" t="str">
        <f>IF(E14= "Vyplň údaj","",E14)</f>
        <v/>
      </c>
      <c r="AI50" s="27" t="s">
        <v>35</v>
      </c>
      <c r="AM50" s="294" t="str">
        <f>IF(E20="","",E20)</f>
        <v>Ing. Michaela Hodulová</v>
      </c>
      <c r="AN50" s="295"/>
      <c r="AO50" s="295"/>
      <c r="AP50" s="295"/>
      <c r="AR50" s="32"/>
      <c r="AS50" s="298"/>
      <c r="AT50" s="299"/>
      <c r="BD50" s="53"/>
    </row>
    <row r="51" spans="1:91" s="1" customFormat="1" ht="10.9" customHeight="1">
      <c r="B51" s="32"/>
      <c r="AR51" s="32"/>
      <c r="AS51" s="298"/>
      <c r="AT51" s="299"/>
      <c r="BD51" s="53"/>
    </row>
    <row r="52" spans="1:91" s="1" customFormat="1" ht="29.25" customHeight="1">
      <c r="B52" s="32"/>
      <c r="C52" s="300" t="s">
        <v>54</v>
      </c>
      <c r="D52" s="301"/>
      <c r="E52" s="301"/>
      <c r="F52" s="301"/>
      <c r="G52" s="301"/>
      <c r="H52" s="54"/>
      <c r="I52" s="302" t="s">
        <v>55</v>
      </c>
      <c r="J52" s="301"/>
      <c r="K52" s="301"/>
      <c r="L52" s="301"/>
      <c r="M52" s="301"/>
      <c r="N52" s="301"/>
      <c r="O52" s="301"/>
      <c r="P52" s="301"/>
      <c r="Q52" s="301"/>
      <c r="R52" s="301"/>
      <c r="S52" s="301"/>
      <c r="T52" s="301"/>
      <c r="U52" s="301"/>
      <c r="V52" s="301"/>
      <c r="W52" s="301"/>
      <c r="X52" s="301"/>
      <c r="Y52" s="301"/>
      <c r="Z52" s="301"/>
      <c r="AA52" s="301"/>
      <c r="AB52" s="301"/>
      <c r="AC52" s="301"/>
      <c r="AD52" s="301"/>
      <c r="AE52" s="301"/>
      <c r="AF52" s="301"/>
      <c r="AG52" s="303" t="s">
        <v>56</v>
      </c>
      <c r="AH52" s="301"/>
      <c r="AI52" s="301"/>
      <c r="AJ52" s="301"/>
      <c r="AK52" s="301"/>
      <c r="AL52" s="301"/>
      <c r="AM52" s="301"/>
      <c r="AN52" s="302" t="s">
        <v>57</v>
      </c>
      <c r="AO52" s="301"/>
      <c r="AP52" s="301"/>
      <c r="AQ52" s="55" t="s">
        <v>58</v>
      </c>
      <c r="AR52" s="32"/>
      <c r="AS52" s="56" t="s">
        <v>59</v>
      </c>
      <c r="AT52" s="57" t="s">
        <v>60</v>
      </c>
      <c r="AU52" s="57" t="s">
        <v>61</v>
      </c>
      <c r="AV52" s="57" t="s">
        <v>62</v>
      </c>
      <c r="AW52" s="57" t="s">
        <v>63</v>
      </c>
      <c r="AX52" s="57" t="s">
        <v>64</v>
      </c>
      <c r="AY52" s="57" t="s">
        <v>65</v>
      </c>
      <c r="AZ52" s="57" t="s">
        <v>66</v>
      </c>
      <c r="BA52" s="57" t="s">
        <v>67</v>
      </c>
      <c r="BB52" s="57" t="s">
        <v>68</v>
      </c>
      <c r="BC52" s="57" t="s">
        <v>69</v>
      </c>
      <c r="BD52" s="58" t="s">
        <v>70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71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07">
        <f>ROUND(SUM(AG55:AG57),2)</f>
        <v>0</v>
      </c>
      <c r="AH54" s="307"/>
      <c r="AI54" s="307"/>
      <c r="AJ54" s="307"/>
      <c r="AK54" s="307"/>
      <c r="AL54" s="307"/>
      <c r="AM54" s="307"/>
      <c r="AN54" s="308">
        <f>SUM(AG54,AT54)</f>
        <v>0</v>
      </c>
      <c r="AO54" s="308"/>
      <c r="AP54" s="308"/>
      <c r="AQ54" s="64" t="s">
        <v>21</v>
      </c>
      <c r="AR54" s="60"/>
      <c r="AS54" s="65">
        <f>ROUND(SUM(AS55:AS57),2)</f>
        <v>0</v>
      </c>
      <c r="AT54" s="66">
        <f>ROUND(SUM(AV54:AW54),2)</f>
        <v>0</v>
      </c>
      <c r="AU54" s="67">
        <f>ROUND(SUM(AU55:AU57),5)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ROUND(SUM(AZ55:AZ57),2)</f>
        <v>0</v>
      </c>
      <c r="BA54" s="66">
        <f>ROUND(SUM(BA55:BA57),2)</f>
        <v>0</v>
      </c>
      <c r="BB54" s="66">
        <f>ROUND(SUM(BB55:BB57),2)</f>
        <v>0</v>
      </c>
      <c r="BC54" s="66">
        <f>ROUND(SUM(BC55:BC57),2)</f>
        <v>0</v>
      </c>
      <c r="BD54" s="68">
        <f>ROUND(SUM(BD55:BD57),2)</f>
        <v>0</v>
      </c>
      <c r="BS54" s="69" t="s">
        <v>72</v>
      </c>
      <c r="BT54" s="69" t="s">
        <v>73</v>
      </c>
      <c r="BU54" s="70" t="s">
        <v>74</v>
      </c>
      <c r="BV54" s="69" t="s">
        <v>75</v>
      </c>
      <c r="BW54" s="69" t="s">
        <v>5</v>
      </c>
      <c r="BX54" s="69" t="s">
        <v>76</v>
      </c>
      <c r="CL54" s="69" t="s">
        <v>19</v>
      </c>
    </row>
    <row r="55" spans="1:91" s="6" customFormat="1" ht="24.75" customHeight="1">
      <c r="A55" s="71" t="s">
        <v>77</v>
      </c>
      <c r="B55" s="72"/>
      <c r="C55" s="73"/>
      <c r="D55" s="306" t="s">
        <v>78</v>
      </c>
      <c r="E55" s="306"/>
      <c r="F55" s="306"/>
      <c r="G55" s="306"/>
      <c r="H55" s="306"/>
      <c r="I55" s="74"/>
      <c r="J55" s="306" t="s">
        <v>79</v>
      </c>
      <c r="K55" s="306"/>
      <c r="L55" s="306"/>
      <c r="M55" s="306"/>
      <c r="N55" s="306"/>
      <c r="O55" s="306"/>
      <c r="P55" s="306"/>
      <c r="Q55" s="306"/>
      <c r="R55" s="306"/>
      <c r="S55" s="306"/>
      <c r="T55" s="306"/>
      <c r="U55" s="306"/>
      <c r="V55" s="306"/>
      <c r="W55" s="306"/>
      <c r="X55" s="306"/>
      <c r="Y55" s="306"/>
      <c r="Z55" s="306"/>
      <c r="AA55" s="306"/>
      <c r="AB55" s="306"/>
      <c r="AC55" s="306"/>
      <c r="AD55" s="306"/>
      <c r="AE55" s="306"/>
      <c r="AF55" s="306"/>
      <c r="AG55" s="304">
        <f>'PS 01-01 - Sborník ÚOŽI'!J30</f>
        <v>0</v>
      </c>
      <c r="AH55" s="305"/>
      <c r="AI55" s="305"/>
      <c r="AJ55" s="305"/>
      <c r="AK55" s="305"/>
      <c r="AL55" s="305"/>
      <c r="AM55" s="305"/>
      <c r="AN55" s="304">
        <f>SUM(AG55,AT55)</f>
        <v>0</v>
      </c>
      <c r="AO55" s="305"/>
      <c r="AP55" s="305"/>
      <c r="AQ55" s="75" t="s">
        <v>80</v>
      </c>
      <c r="AR55" s="72"/>
      <c r="AS55" s="76">
        <v>0</v>
      </c>
      <c r="AT55" s="77">
        <f>ROUND(SUM(AV55:AW55),2)</f>
        <v>0</v>
      </c>
      <c r="AU55" s="78">
        <f>'PS 01-01 - Sborník ÚOŽI'!P87</f>
        <v>0</v>
      </c>
      <c r="AV55" s="77">
        <f>'PS 01-01 - Sborník ÚOŽI'!J33</f>
        <v>0</v>
      </c>
      <c r="AW55" s="77">
        <f>'PS 01-01 - Sborník ÚOŽI'!J34</f>
        <v>0</v>
      </c>
      <c r="AX55" s="77">
        <f>'PS 01-01 - Sborník ÚOŽI'!J35</f>
        <v>0</v>
      </c>
      <c r="AY55" s="77">
        <f>'PS 01-01 - Sborník ÚOŽI'!J36</f>
        <v>0</v>
      </c>
      <c r="AZ55" s="77">
        <f>'PS 01-01 - Sborník ÚOŽI'!F33</f>
        <v>0</v>
      </c>
      <c r="BA55" s="77">
        <f>'PS 01-01 - Sborník ÚOŽI'!F34</f>
        <v>0</v>
      </c>
      <c r="BB55" s="77">
        <f>'PS 01-01 - Sborník ÚOŽI'!F35</f>
        <v>0</v>
      </c>
      <c r="BC55" s="77">
        <f>'PS 01-01 - Sborník ÚOŽI'!F36</f>
        <v>0</v>
      </c>
      <c r="BD55" s="79">
        <f>'PS 01-01 - Sborník ÚOŽI'!F37</f>
        <v>0</v>
      </c>
      <c r="BT55" s="80" t="s">
        <v>81</v>
      </c>
      <c r="BV55" s="80" t="s">
        <v>75</v>
      </c>
      <c r="BW55" s="80" t="s">
        <v>82</v>
      </c>
      <c r="BX55" s="80" t="s">
        <v>5</v>
      </c>
      <c r="CL55" s="80" t="s">
        <v>19</v>
      </c>
      <c r="CM55" s="80" t="s">
        <v>83</v>
      </c>
    </row>
    <row r="56" spans="1:91" s="6" customFormat="1" ht="24.75" customHeight="1">
      <c r="A56" s="71" t="s">
        <v>77</v>
      </c>
      <c r="B56" s="72"/>
      <c r="C56" s="73"/>
      <c r="D56" s="306" t="s">
        <v>84</v>
      </c>
      <c r="E56" s="306"/>
      <c r="F56" s="306"/>
      <c r="G56" s="306"/>
      <c r="H56" s="306"/>
      <c r="I56" s="74"/>
      <c r="J56" s="306" t="s">
        <v>85</v>
      </c>
      <c r="K56" s="306"/>
      <c r="L56" s="306"/>
      <c r="M56" s="306"/>
      <c r="N56" s="306"/>
      <c r="O56" s="306"/>
      <c r="P56" s="306"/>
      <c r="Q56" s="306"/>
      <c r="R56" s="306"/>
      <c r="S56" s="306"/>
      <c r="T56" s="306"/>
      <c r="U56" s="306"/>
      <c r="V56" s="306"/>
      <c r="W56" s="306"/>
      <c r="X56" s="306"/>
      <c r="Y56" s="306"/>
      <c r="Z56" s="306"/>
      <c r="AA56" s="306"/>
      <c r="AB56" s="306"/>
      <c r="AC56" s="306"/>
      <c r="AD56" s="306"/>
      <c r="AE56" s="306"/>
      <c r="AF56" s="306"/>
      <c r="AG56" s="304">
        <f>'PS 01-02 - ÚRS'!J30</f>
        <v>0</v>
      </c>
      <c r="AH56" s="305"/>
      <c r="AI56" s="305"/>
      <c r="AJ56" s="305"/>
      <c r="AK56" s="305"/>
      <c r="AL56" s="305"/>
      <c r="AM56" s="305"/>
      <c r="AN56" s="304">
        <f>SUM(AG56,AT56)</f>
        <v>0</v>
      </c>
      <c r="AO56" s="305"/>
      <c r="AP56" s="305"/>
      <c r="AQ56" s="75" t="s">
        <v>80</v>
      </c>
      <c r="AR56" s="72"/>
      <c r="AS56" s="76">
        <v>0</v>
      </c>
      <c r="AT56" s="77">
        <f>ROUND(SUM(AV56:AW56),2)</f>
        <v>0</v>
      </c>
      <c r="AU56" s="78">
        <f>'PS 01-02 - ÚRS'!P84</f>
        <v>0</v>
      </c>
      <c r="AV56" s="77">
        <f>'PS 01-02 - ÚRS'!J33</f>
        <v>0</v>
      </c>
      <c r="AW56" s="77">
        <f>'PS 01-02 - ÚRS'!J34</f>
        <v>0</v>
      </c>
      <c r="AX56" s="77">
        <f>'PS 01-02 - ÚRS'!J35</f>
        <v>0</v>
      </c>
      <c r="AY56" s="77">
        <f>'PS 01-02 - ÚRS'!J36</f>
        <v>0</v>
      </c>
      <c r="AZ56" s="77">
        <f>'PS 01-02 - ÚRS'!F33</f>
        <v>0</v>
      </c>
      <c r="BA56" s="77">
        <f>'PS 01-02 - ÚRS'!F34</f>
        <v>0</v>
      </c>
      <c r="BB56" s="77">
        <f>'PS 01-02 - ÚRS'!F35</f>
        <v>0</v>
      </c>
      <c r="BC56" s="77">
        <f>'PS 01-02 - ÚRS'!F36</f>
        <v>0</v>
      </c>
      <c r="BD56" s="79">
        <f>'PS 01-02 - ÚRS'!F37</f>
        <v>0</v>
      </c>
      <c r="BT56" s="80" t="s">
        <v>81</v>
      </c>
      <c r="BV56" s="80" t="s">
        <v>75</v>
      </c>
      <c r="BW56" s="80" t="s">
        <v>86</v>
      </c>
      <c r="BX56" s="80" t="s">
        <v>5</v>
      </c>
      <c r="CL56" s="80" t="s">
        <v>19</v>
      </c>
      <c r="CM56" s="80" t="s">
        <v>83</v>
      </c>
    </row>
    <row r="57" spans="1:91" s="6" customFormat="1" ht="16.5" customHeight="1">
      <c r="A57" s="71" t="s">
        <v>77</v>
      </c>
      <c r="B57" s="72"/>
      <c r="C57" s="73"/>
      <c r="D57" s="306" t="s">
        <v>87</v>
      </c>
      <c r="E57" s="306"/>
      <c r="F57" s="306"/>
      <c r="G57" s="306"/>
      <c r="H57" s="306"/>
      <c r="I57" s="74"/>
      <c r="J57" s="306" t="s">
        <v>88</v>
      </c>
      <c r="K57" s="306"/>
      <c r="L57" s="306"/>
      <c r="M57" s="306"/>
      <c r="N57" s="306"/>
      <c r="O57" s="306"/>
      <c r="P57" s="306"/>
      <c r="Q57" s="306"/>
      <c r="R57" s="306"/>
      <c r="S57" s="306"/>
      <c r="T57" s="306"/>
      <c r="U57" s="306"/>
      <c r="V57" s="306"/>
      <c r="W57" s="306"/>
      <c r="X57" s="306"/>
      <c r="Y57" s="306"/>
      <c r="Z57" s="306"/>
      <c r="AA57" s="306"/>
      <c r="AB57" s="306"/>
      <c r="AC57" s="306"/>
      <c r="AD57" s="306"/>
      <c r="AE57" s="306"/>
      <c r="AF57" s="306"/>
      <c r="AG57" s="304">
        <f>'VON - --'!J30</f>
        <v>0</v>
      </c>
      <c r="AH57" s="305"/>
      <c r="AI57" s="305"/>
      <c r="AJ57" s="305"/>
      <c r="AK57" s="305"/>
      <c r="AL57" s="305"/>
      <c r="AM57" s="305"/>
      <c r="AN57" s="304">
        <f>SUM(AG57,AT57)</f>
        <v>0</v>
      </c>
      <c r="AO57" s="305"/>
      <c r="AP57" s="305"/>
      <c r="AQ57" s="75" t="s">
        <v>87</v>
      </c>
      <c r="AR57" s="72"/>
      <c r="AS57" s="81">
        <v>0</v>
      </c>
      <c r="AT57" s="82">
        <f>ROUND(SUM(AV57:AW57),2)</f>
        <v>0</v>
      </c>
      <c r="AU57" s="83">
        <f>'VON - --'!P80</f>
        <v>0</v>
      </c>
      <c r="AV57" s="82">
        <f>'VON - --'!J33</f>
        <v>0</v>
      </c>
      <c r="AW57" s="82">
        <f>'VON - --'!J34</f>
        <v>0</v>
      </c>
      <c r="AX57" s="82">
        <f>'VON - --'!J35</f>
        <v>0</v>
      </c>
      <c r="AY57" s="82">
        <f>'VON - --'!J36</f>
        <v>0</v>
      </c>
      <c r="AZ57" s="82">
        <f>'VON - --'!F33</f>
        <v>0</v>
      </c>
      <c r="BA57" s="82">
        <f>'VON - --'!F34</f>
        <v>0</v>
      </c>
      <c r="BB57" s="82">
        <f>'VON - --'!F35</f>
        <v>0</v>
      </c>
      <c r="BC57" s="82">
        <f>'VON - --'!F36</f>
        <v>0</v>
      </c>
      <c r="BD57" s="84">
        <f>'VON - --'!F37</f>
        <v>0</v>
      </c>
      <c r="BT57" s="80" t="s">
        <v>81</v>
      </c>
      <c r="BV57" s="80" t="s">
        <v>75</v>
      </c>
      <c r="BW57" s="80" t="s">
        <v>89</v>
      </c>
      <c r="BX57" s="80" t="s">
        <v>5</v>
      </c>
      <c r="CL57" s="80" t="s">
        <v>19</v>
      </c>
      <c r="CM57" s="80" t="s">
        <v>83</v>
      </c>
    </row>
    <row r="58" spans="1:91" s="1" customFormat="1" ht="30" customHeight="1">
      <c r="B58" s="32"/>
      <c r="AR58" s="32"/>
    </row>
    <row r="59" spans="1:91" s="1" customFormat="1" ht="6.95" customHeight="1"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32"/>
    </row>
  </sheetData>
  <sheetProtection algorithmName="SHA-512" hashValue="LNiphRujfhUdOfo5d6EOt3rpfe5P2c/O4qSsAgvb3WShl1r7cJX2Om4TBK3Zk8kzgOdm0ws1GydXYLphkQ73FA==" saltValue="FprOq3QsCGHJuWDXZ/kURqWCDuoCWBMM1YhKWuyrKWS6Rr9GV6es4Ig1SLTyIwKF6jo57GNAXW018/XRs5Q4x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J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PS 01-01 - Sborník ÚOŽI'!C2" display="/" xr:uid="{00000000-0004-0000-0000-000000000000}"/>
    <hyperlink ref="A56" location="'PS 01-02 - ÚRS'!C2" display="/" xr:uid="{00000000-0004-0000-0000-000001000000}"/>
    <hyperlink ref="A57" location="'VON - --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8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309" t="str">
        <f>'Rekapitulace zakázky'!K6</f>
        <v>Oprava přejezdového zabezpečovacího zařízení P6504 v km 250,404  v úseku Studénka - Jistebník</v>
      </c>
      <c r="F7" s="310"/>
      <c r="G7" s="310"/>
      <c r="H7" s="310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91" t="s">
        <v>92</v>
      </c>
      <c r="F9" s="311"/>
      <c r="G9" s="311"/>
      <c r="H9" s="311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21</v>
      </c>
      <c r="L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49" t="str">
        <f>'Rekapitulace zakázky'!AN8</f>
        <v>11. 6. 2025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21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21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27</v>
      </c>
      <c r="J17" s="28" t="str">
        <f>'Rekapitulace zakázky'!AN13</f>
        <v>Vyplň údaj</v>
      </c>
      <c r="L17" s="32"/>
    </row>
    <row r="18" spans="2:12" s="1" customFormat="1" ht="18" customHeight="1">
      <c r="B18" s="32"/>
      <c r="E18" s="312" t="str">
        <f>'Rekapitulace zakázky'!E14</f>
        <v>Vyplň údaj</v>
      </c>
      <c r="F18" s="275"/>
      <c r="G18" s="275"/>
      <c r="H18" s="275"/>
      <c r="I18" s="27" t="s">
        <v>29</v>
      </c>
      <c r="J18" s="28" t="str">
        <f>'Rekapitulace zakázky'!AN14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27</v>
      </c>
      <c r="J20" s="25" t="str">
        <f>IF('Rekapitulace zakázky'!AN16="","",'Rekapitulace zakázky'!AN16)</f>
        <v/>
      </c>
      <c r="L20" s="32"/>
    </row>
    <row r="21" spans="2:12" s="1" customFormat="1" ht="18" customHeight="1">
      <c r="B21" s="32"/>
      <c r="E21" s="25" t="str">
        <f>IF('Rekapitulace zakázky'!E17="","",'Rekapitulace zakázky'!E17)</f>
        <v xml:space="preserve"> </v>
      </c>
      <c r="I21" s="27" t="s">
        <v>29</v>
      </c>
      <c r="J21" s="25" t="str">
        <f>IF('Rekapitulace zakázky'!AN17="","",'Rekapitulace zakázky'!AN17)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27</v>
      </c>
      <c r="J23" s="25" t="s">
        <v>21</v>
      </c>
      <c r="L23" s="32"/>
    </row>
    <row r="24" spans="2:12" s="1" customFormat="1" ht="18" customHeight="1">
      <c r="B24" s="32"/>
      <c r="E24" s="25" t="s">
        <v>36</v>
      </c>
      <c r="I24" s="27" t="s">
        <v>29</v>
      </c>
      <c r="J24" s="25" t="s">
        <v>21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6"/>
      <c r="E27" s="280" t="s">
        <v>21</v>
      </c>
      <c r="F27" s="280"/>
      <c r="G27" s="280"/>
      <c r="H27" s="280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39</v>
      </c>
      <c r="J30" s="63">
        <f>ROUND(J87,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2" t="s">
        <v>43</v>
      </c>
      <c r="E33" s="27" t="s">
        <v>44</v>
      </c>
      <c r="F33" s="88">
        <f>ROUND((SUM(BE87:BE217)),  2)</f>
        <v>0</v>
      </c>
      <c r="I33" s="89">
        <v>0.21</v>
      </c>
      <c r="J33" s="88">
        <f>ROUND(((SUM(BE87:BE217))*I33),  2)</f>
        <v>0</v>
      </c>
      <c r="L33" s="32"/>
    </row>
    <row r="34" spans="2:12" s="1" customFormat="1" ht="14.45" customHeight="1">
      <c r="B34" s="32"/>
      <c r="E34" s="27" t="s">
        <v>45</v>
      </c>
      <c r="F34" s="88">
        <f>ROUND((SUM(BF87:BF217)),  2)</f>
        <v>0</v>
      </c>
      <c r="I34" s="89">
        <v>0.12</v>
      </c>
      <c r="J34" s="88">
        <f>ROUND(((SUM(BF87:BF217))*I34),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8">
        <f>ROUND((SUM(BG87:BG217)),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8">
        <f>ROUND((SUM(BH87:BH217)),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8">
        <f>ROUND((SUM(BI87:BI217)),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49</v>
      </c>
      <c r="E39" s="54"/>
      <c r="F39" s="54"/>
      <c r="G39" s="92" t="s">
        <v>50</v>
      </c>
      <c r="H39" s="93" t="s">
        <v>51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26.25" customHeight="1">
      <c r="B48" s="32"/>
      <c r="E48" s="309" t="str">
        <f>E7</f>
        <v>Oprava přejezdového zabezpečovacího zařízení P6504 v km 250,404  v úseku Studénka - Jistebník</v>
      </c>
      <c r="F48" s="310"/>
      <c r="G48" s="310"/>
      <c r="H48" s="310"/>
      <c r="L48" s="32"/>
    </row>
    <row r="49" spans="2:47" s="1" customFormat="1" ht="12" customHeight="1">
      <c r="B49" s="32"/>
      <c r="C49" s="27" t="s">
        <v>91</v>
      </c>
      <c r="L49" s="32"/>
    </row>
    <row r="50" spans="2:47" s="1" customFormat="1" ht="16.5" customHeight="1">
      <c r="B50" s="32"/>
      <c r="E50" s="291" t="str">
        <f>E9</f>
        <v>PS 01-01 - Sborník ÚOŽI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22</v>
      </c>
      <c r="F52" s="25" t="str">
        <f>F12</f>
        <v>PZS km 250,404 Studénka - Jistebník</v>
      </c>
      <c r="I52" s="27" t="s">
        <v>24</v>
      </c>
      <c r="J52" s="49" t="str">
        <f>IF(J12="","",J12)</f>
        <v>11. 6. 2025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26</v>
      </c>
      <c r="F54" s="25" t="str">
        <f>E15</f>
        <v>Správa železnic, státní organizace</v>
      </c>
      <c r="I54" s="27" t="s">
        <v>32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30</v>
      </c>
      <c r="F55" s="25" t="str">
        <f>IF(E18="","",E18)</f>
        <v>Vyplň údaj</v>
      </c>
      <c r="I55" s="27" t="s">
        <v>35</v>
      </c>
      <c r="J55" s="30" t="str">
        <f>E24</f>
        <v>Ing. Michaela Hodulová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94</v>
      </c>
      <c r="D57" s="90"/>
      <c r="E57" s="90"/>
      <c r="F57" s="90"/>
      <c r="G57" s="90"/>
      <c r="H57" s="90"/>
      <c r="I57" s="90"/>
      <c r="J57" s="97" t="s">
        <v>95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71</v>
      </c>
      <c r="J59" s="63">
        <f>J87</f>
        <v>0</v>
      </c>
      <c r="L59" s="32"/>
      <c r="AU59" s="17" t="s">
        <v>96</v>
      </c>
    </row>
    <row r="60" spans="2:47" s="8" customFormat="1" ht="24.95" customHeight="1">
      <c r="B60" s="99"/>
      <c r="D60" s="100" t="s">
        <v>97</v>
      </c>
      <c r="E60" s="101"/>
      <c r="F60" s="101"/>
      <c r="G60" s="101"/>
      <c r="H60" s="101"/>
      <c r="I60" s="101"/>
      <c r="J60" s="102">
        <f>J88</f>
        <v>0</v>
      </c>
      <c r="L60" s="99"/>
    </row>
    <row r="61" spans="2:47" s="9" customFormat="1" ht="19.899999999999999" customHeight="1">
      <c r="B61" s="103"/>
      <c r="D61" s="104" t="s">
        <v>98</v>
      </c>
      <c r="E61" s="105"/>
      <c r="F61" s="105"/>
      <c r="G61" s="105"/>
      <c r="H61" s="105"/>
      <c r="I61" s="105"/>
      <c r="J61" s="106">
        <f>J89</f>
        <v>0</v>
      </c>
      <c r="L61" s="103"/>
    </row>
    <row r="62" spans="2:47" s="9" customFormat="1" ht="19.899999999999999" customHeight="1">
      <c r="B62" s="103"/>
      <c r="D62" s="104" t="s">
        <v>99</v>
      </c>
      <c r="E62" s="105"/>
      <c r="F62" s="105"/>
      <c r="G62" s="105"/>
      <c r="H62" s="105"/>
      <c r="I62" s="105"/>
      <c r="J62" s="106">
        <f>J106</f>
        <v>0</v>
      </c>
      <c r="L62" s="103"/>
    </row>
    <row r="63" spans="2:47" s="9" customFormat="1" ht="19.899999999999999" customHeight="1">
      <c r="B63" s="103"/>
      <c r="D63" s="104" t="s">
        <v>100</v>
      </c>
      <c r="E63" s="105"/>
      <c r="F63" s="105"/>
      <c r="G63" s="105"/>
      <c r="H63" s="105"/>
      <c r="I63" s="105"/>
      <c r="J63" s="106">
        <f>J130</f>
        <v>0</v>
      </c>
      <c r="L63" s="103"/>
    </row>
    <row r="64" spans="2:47" s="9" customFormat="1" ht="19.899999999999999" customHeight="1">
      <c r="B64" s="103"/>
      <c r="D64" s="104" t="s">
        <v>101</v>
      </c>
      <c r="E64" s="105"/>
      <c r="F64" s="105"/>
      <c r="G64" s="105"/>
      <c r="H64" s="105"/>
      <c r="I64" s="105"/>
      <c r="J64" s="106">
        <f>J134</f>
        <v>0</v>
      </c>
      <c r="L64" s="103"/>
    </row>
    <row r="65" spans="2:12" s="9" customFormat="1" ht="19.899999999999999" customHeight="1">
      <c r="B65" s="103"/>
      <c r="D65" s="104" t="s">
        <v>102</v>
      </c>
      <c r="E65" s="105"/>
      <c r="F65" s="105"/>
      <c r="G65" s="105"/>
      <c r="H65" s="105"/>
      <c r="I65" s="105"/>
      <c r="J65" s="106">
        <f>J149</f>
        <v>0</v>
      </c>
      <c r="L65" s="103"/>
    </row>
    <row r="66" spans="2:12" s="9" customFormat="1" ht="19.899999999999999" customHeight="1">
      <c r="B66" s="103"/>
      <c r="D66" s="104" t="s">
        <v>103</v>
      </c>
      <c r="E66" s="105"/>
      <c r="F66" s="105"/>
      <c r="G66" s="105"/>
      <c r="H66" s="105"/>
      <c r="I66" s="105"/>
      <c r="J66" s="106">
        <f>J153</f>
        <v>0</v>
      </c>
      <c r="L66" s="103"/>
    </row>
    <row r="67" spans="2:12" s="9" customFormat="1" ht="19.899999999999999" customHeight="1">
      <c r="B67" s="103"/>
      <c r="D67" s="104" t="s">
        <v>104</v>
      </c>
      <c r="E67" s="105"/>
      <c r="F67" s="105"/>
      <c r="G67" s="105"/>
      <c r="H67" s="105"/>
      <c r="I67" s="105"/>
      <c r="J67" s="106">
        <f>J208</f>
        <v>0</v>
      </c>
      <c r="L67" s="103"/>
    </row>
    <row r="68" spans="2:12" s="1" customFormat="1" ht="21.75" customHeight="1">
      <c r="B68" s="32"/>
      <c r="L68" s="32"/>
    </row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5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5" customHeight="1">
      <c r="B74" s="32"/>
      <c r="C74" s="21" t="s">
        <v>105</v>
      </c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16</v>
      </c>
      <c r="L76" s="32"/>
    </row>
    <row r="77" spans="2:12" s="1" customFormat="1" ht="26.25" customHeight="1">
      <c r="B77" s="32"/>
      <c r="E77" s="309" t="str">
        <f>E7</f>
        <v>Oprava přejezdového zabezpečovacího zařízení P6504 v km 250,404  v úseku Studénka - Jistebník</v>
      </c>
      <c r="F77" s="310"/>
      <c r="G77" s="310"/>
      <c r="H77" s="310"/>
      <c r="L77" s="32"/>
    </row>
    <row r="78" spans="2:12" s="1" customFormat="1" ht="12" customHeight="1">
      <c r="B78" s="32"/>
      <c r="C78" s="27" t="s">
        <v>91</v>
      </c>
      <c r="L78" s="32"/>
    </row>
    <row r="79" spans="2:12" s="1" customFormat="1" ht="16.5" customHeight="1">
      <c r="B79" s="32"/>
      <c r="E79" s="291" t="str">
        <f>E9</f>
        <v>PS 01-01 - Sborník ÚOŽI</v>
      </c>
      <c r="F79" s="311"/>
      <c r="G79" s="311"/>
      <c r="H79" s="311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22</v>
      </c>
      <c r="F81" s="25" t="str">
        <f>F12</f>
        <v>PZS km 250,404 Studénka - Jistebník</v>
      </c>
      <c r="I81" s="27" t="s">
        <v>24</v>
      </c>
      <c r="J81" s="49" t="str">
        <f>IF(J12="","",J12)</f>
        <v>11. 6. 2025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26</v>
      </c>
      <c r="F83" s="25" t="str">
        <f>E15</f>
        <v>Správa železnic, státní organizace</v>
      </c>
      <c r="I83" s="27" t="s">
        <v>32</v>
      </c>
      <c r="J83" s="30" t="str">
        <f>E21</f>
        <v xml:space="preserve"> </v>
      </c>
      <c r="L83" s="32"/>
    </row>
    <row r="84" spans="2:65" s="1" customFormat="1" ht="25.7" customHeight="1">
      <c r="B84" s="32"/>
      <c r="C84" s="27" t="s">
        <v>30</v>
      </c>
      <c r="F84" s="25" t="str">
        <f>IF(E18="","",E18)</f>
        <v>Vyplň údaj</v>
      </c>
      <c r="I84" s="27" t="s">
        <v>35</v>
      </c>
      <c r="J84" s="30" t="str">
        <f>E24</f>
        <v>Ing. Michaela Hodulová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07"/>
      <c r="C86" s="108" t="s">
        <v>106</v>
      </c>
      <c r="D86" s="109" t="s">
        <v>58</v>
      </c>
      <c r="E86" s="109" t="s">
        <v>54</v>
      </c>
      <c r="F86" s="109" t="s">
        <v>55</v>
      </c>
      <c r="G86" s="109" t="s">
        <v>107</v>
      </c>
      <c r="H86" s="109" t="s">
        <v>108</v>
      </c>
      <c r="I86" s="109" t="s">
        <v>109</v>
      </c>
      <c r="J86" s="109" t="s">
        <v>95</v>
      </c>
      <c r="K86" s="110" t="s">
        <v>110</v>
      </c>
      <c r="L86" s="107"/>
      <c r="M86" s="56" t="s">
        <v>21</v>
      </c>
      <c r="N86" s="57" t="s">
        <v>43</v>
      </c>
      <c r="O86" s="57" t="s">
        <v>111</v>
      </c>
      <c r="P86" s="57" t="s">
        <v>112</v>
      </c>
      <c r="Q86" s="57" t="s">
        <v>113</v>
      </c>
      <c r="R86" s="57" t="s">
        <v>114</v>
      </c>
      <c r="S86" s="57" t="s">
        <v>115</v>
      </c>
      <c r="T86" s="58" t="s">
        <v>116</v>
      </c>
    </row>
    <row r="87" spans="2:65" s="1" customFormat="1" ht="22.9" customHeight="1">
      <c r="B87" s="32"/>
      <c r="C87" s="61" t="s">
        <v>117</v>
      </c>
      <c r="J87" s="111">
        <f>BK87</f>
        <v>0</v>
      </c>
      <c r="L87" s="32"/>
      <c r="M87" s="59"/>
      <c r="N87" s="50"/>
      <c r="O87" s="50"/>
      <c r="P87" s="112">
        <f>P88</f>
        <v>0</v>
      </c>
      <c r="Q87" s="50"/>
      <c r="R87" s="112">
        <f>R88</f>
        <v>0</v>
      </c>
      <c r="S87" s="50"/>
      <c r="T87" s="113">
        <f>T88</f>
        <v>0</v>
      </c>
      <c r="AT87" s="17" t="s">
        <v>72</v>
      </c>
      <c r="AU87" s="17" t="s">
        <v>96</v>
      </c>
      <c r="BK87" s="114">
        <f>BK88</f>
        <v>0</v>
      </c>
    </row>
    <row r="88" spans="2:65" s="11" customFormat="1" ht="25.9" customHeight="1">
      <c r="B88" s="115"/>
      <c r="D88" s="116" t="s">
        <v>72</v>
      </c>
      <c r="E88" s="117" t="s">
        <v>118</v>
      </c>
      <c r="F88" s="117" t="s">
        <v>119</v>
      </c>
      <c r="I88" s="118"/>
      <c r="J88" s="119">
        <f>BK88</f>
        <v>0</v>
      </c>
      <c r="L88" s="115"/>
      <c r="M88" s="120"/>
      <c r="P88" s="121">
        <f>P89+P106+P130+P134+P149+P153+P208</f>
        <v>0</v>
      </c>
      <c r="R88" s="121">
        <f>R89+R106+R130+R134+R149+R153+R208</f>
        <v>0</v>
      </c>
      <c r="T88" s="122">
        <f>T89+T106+T130+T134+T149+T153+T208</f>
        <v>0</v>
      </c>
      <c r="AR88" s="116" t="s">
        <v>120</v>
      </c>
      <c r="AT88" s="123" t="s">
        <v>72</v>
      </c>
      <c r="AU88" s="123" t="s">
        <v>73</v>
      </c>
      <c r="AY88" s="116" t="s">
        <v>121</v>
      </c>
      <c r="BK88" s="124">
        <f>BK89+BK106+BK130+BK134+BK149+BK153+BK208</f>
        <v>0</v>
      </c>
    </row>
    <row r="89" spans="2:65" s="11" customFormat="1" ht="22.9" customHeight="1">
      <c r="B89" s="115"/>
      <c r="D89" s="116" t="s">
        <v>72</v>
      </c>
      <c r="E89" s="125" t="s">
        <v>122</v>
      </c>
      <c r="F89" s="125" t="s">
        <v>123</v>
      </c>
      <c r="I89" s="118"/>
      <c r="J89" s="126">
        <f>BK89</f>
        <v>0</v>
      </c>
      <c r="L89" s="115"/>
      <c r="M89" s="120"/>
      <c r="P89" s="121">
        <f>SUM(P90:P105)</f>
        <v>0</v>
      </c>
      <c r="R89" s="121">
        <f>SUM(R90:R105)</f>
        <v>0</v>
      </c>
      <c r="T89" s="122">
        <f>SUM(T90:T105)</f>
        <v>0</v>
      </c>
      <c r="AR89" s="116" t="s">
        <v>120</v>
      </c>
      <c r="AT89" s="123" t="s">
        <v>72</v>
      </c>
      <c r="AU89" s="123" t="s">
        <v>81</v>
      </c>
      <c r="AY89" s="116" t="s">
        <v>121</v>
      </c>
      <c r="BK89" s="124">
        <f>SUM(BK90:BK105)</f>
        <v>0</v>
      </c>
    </row>
    <row r="90" spans="2:65" s="1" customFormat="1" ht="66.75" customHeight="1">
      <c r="B90" s="32"/>
      <c r="C90" s="127" t="s">
        <v>81</v>
      </c>
      <c r="D90" s="127" t="s">
        <v>124</v>
      </c>
      <c r="E90" s="128" t="s">
        <v>125</v>
      </c>
      <c r="F90" s="129" t="s">
        <v>126</v>
      </c>
      <c r="G90" s="130" t="s">
        <v>127</v>
      </c>
      <c r="H90" s="131">
        <v>5.2</v>
      </c>
      <c r="I90" s="132"/>
      <c r="J90" s="133">
        <f>ROUND(I90*H90,2)</f>
        <v>0</v>
      </c>
      <c r="K90" s="129" t="s">
        <v>128</v>
      </c>
      <c r="L90" s="32"/>
      <c r="M90" s="134" t="s">
        <v>21</v>
      </c>
      <c r="N90" s="135" t="s">
        <v>44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120</v>
      </c>
      <c r="AT90" s="138" t="s">
        <v>124</v>
      </c>
      <c r="AU90" s="138" t="s">
        <v>83</v>
      </c>
      <c r="AY90" s="17" t="s">
        <v>121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81</v>
      </c>
      <c r="BK90" s="139">
        <f>ROUND(I90*H90,2)</f>
        <v>0</v>
      </c>
      <c r="BL90" s="17" t="s">
        <v>120</v>
      </c>
      <c r="BM90" s="138" t="s">
        <v>129</v>
      </c>
    </row>
    <row r="91" spans="2:65" s="12" customFormat="1" ht="11.25">
      <c r="B91" s="140"/>
      <c r="D91" s="141" t="s">
        <v>130</v>
      </c>
      <c r="E91" s="142" t="s">
        <v>21</v>
      </c>
      <c r="F91" s="143" t="s">
        <v>131</v>
      </c>
      <c r="H91" s="144">
        <v>0.98</v>
      </c>
      <c r="I91" s="145"/>
      <c r="L91" s="140"/>
      <c r="M91" s="146"/>
      <c r="T91" s="147"/>
      <c r="AT91" s="142" t="s">
        <v>130</v>
      </c>
      <c r="AU91" s="142" t="s">
        <v>83</v>
      </c>
      <c r="AV91" s="12" t="s">
        <v>83</v>
      </c>
      <c r="AW91" s="12" t="s">
        <v>34</v>
      </c>
      <c r="AX91" s="12" t="s">
        <v>73</v>
      </c>
      <c r="AY91" s="142" t="s">
        <v>121</v>
      </c>
    </row>
    <row r="92" spans="2:65" s="13" customFormat="1" ht="11.25">
      <c r="B92" s="148"/>
      <c r="D92" s="141" t="s">
        <v>130</v>
      </c>
      <c r="E92" s="149" t="s">
        <v>21</v>
      </c>
      <c r="F92" s="150" t="s">
        <v>132</v>
      </c>
      <c r="H92" s="149" t="s">
        <v>21</v>
      </c>
      <c r="I92" s="151"/>
      <c r="L92" s="148"/>
      <c r="M92" s="152"/>
      <c r="T92" s="153"/>
      <c r="AT92" s="149" t="s">
        <v>130</v>
      </c>
      <c r="AU92" s="149" t="s">
        <v>83</v>
      </c>
      <c r="AV92" s="13" t="s">
        <v>81</v>
      </c>
      <c r="AW92" s="13" t="s">
        <v>34</v>
      </c>
      <c r="AX92" s="13" t="s">
        <v>73</v>
      </c>
      <c r="AY92" s="149" t="s">
        <v>121</v>
      </c>
    </row>
    <row r="93" spans="2:65" s="12" customFormat="1" ht="11.25">
      <c r="B93" s="140"/>
      <c r="D93" s="141" t="s">
        <v>130</v>
      </c>
      <c r="E93" s="142" t="s">
        <v>21</v>
      </c>
      <c r="F93" s="143" t="s">
        <v>133</v>
      </c>
      <c r="H93" s="144">
        <v>4.0960000000000001</v>
      </c>
      <c r="I93" s="145"/>
      <c r="L93" s="140"/>
      <c r="M93" s="146"/>
      <c r="T93" s="147"/>
      <c r="AT93" s="142" t="s">
        <v>130</v>
      </c>
      <c r="AU93" s="142" t="s">
        <v>83</v>
      </c>
      <c r="AV93" s="12" t="s">
        <v>83</v>
      </c>
      <c r="AW93" s="12" t="s">
        <v>34</v>
      </c>
      <c r="AX93" s="12" t="s">
        <v>73</v>
      </c>
      <c r="AY93" s="142" t="s">
        <v>121</v>
      </c>
    </row>
    <row r="94" spans="2:65" s="13" customFormat="1" ht="11.25">
      <c r="B94" s="148"/>
      <c r="D94" s="141" t="s">
        <v>130</v>
      </c>
      <c r="E94" s="149" t="s">
        <v>21</v>
      </c>
      <c r="F94" s="150" t="s">
        <v>134</v>
      </c>
      <c r="H94" s="149" t="s">
        <v>21</v>
      </c>
      <c r="I94" s="151"/>
      <c r="L94" s="148"/>
      <c r="M94" s="152"/>
      <c r="T94" s="153"/>
      <c r="AT94" s="149" t="s">
        <v>130</v>
      </c>
      <c r="AU94" s="149" t="s">
        <v>83</v>
      </c>
      <c r="AV94" s="13" t="s">
        <v>81</v>
      </c>
      <c r="AW94" s="13" t="s">
        <v>34</v>
      </c>
      <c r="AX94" s="13" t="s">
        <v>73</v>
      </c>
      <c r="AY94" s="149" t="s">
        <v>121</v>
      </c>
    </row>
    <row r="95" spans="2:65" s="12" customFormat="1" ht="11.25">
      <c r="B95" s="140"/>
      <c r="D95" s="141" t="s">
        <v>130</v>
      </c>
      <c r="E95" s="142" t="s">
        <v>21</v>
      </c>
      <c r="F95" s="143" t="s">
        <v>135</v>
      </c>
      <c r="H95" s="144">
        <v>0.124</v>
      </c>
      <c r="I95" s="145"/>
      <c r="L95" s="140"/>
      <c r="M95" s="146"/>
      <c r="T95" s="147"/>
      <c r="AT95" s="142" t="s">
        <v>130</v>
      </c>
      <c r="AU95" s="142" t="s">
        <v>83</v>
      </c>
      <c r="AV95" s="12" t="s">
        <v>83</v>
      </c>
      <c r="AW95" s="12" t="s">
        <v>34</v>
      </c>
      <c r="AX95" s="12" t="s">
        <v>73</v>
      </c>
      <c r="AY95" s="142" t="s">
        <v>121</v>
      </c>
    </row>
    <row r="96" spans="2:65" s="14" customFormat="1" ht="11.25">
      <c r="B96" s="154"/>
      <c r="D96" s="141" t="s">
        <v>130</v>
      </c>
      <c r="E96" s="155" t="s">
        <v>21</v>
      </c>
      <c r="F96" s="156" t="s">
        <v>136</v>
      </c>
      <c r="H96" s="157">
        <v>5.2</v>
      </c>
      <c r="I96" s="158"/>
      <c r="L96" s="154"/>
      <c r="M96" s="159"/>
      <c r="T96" s="160"/>
      <c r="AT96" s="155" t="s">
        <v>130</v>
      </c>
      <c r="AU96" s="155" t="s">
        <v>83</v>
      </c>
      <c r="AV96" s="14" t="s">
        <v>120</v>
      </c>
      <c r="AW96" s="14" t="s">
        <v>34</v>
      </c>
      <c r="AX96" s="14" t="s">
        <v>81</v>
      </c>
      <c r="AY96" s="155" t="s">
        <v>121</v>
      </c>
    </row>
    <row r="97" spans="2:65" s="1" customFormat="1" ht="44.25" customHeight="1">
      <c r="B97" s="32"/>
      <c r="C97" s="127" t="s">
        <v>83</v>
      </c>
      <c r="D97" s="127" t="s">
        <v>124</v>
      </c>
      <c r="E97" s="128" t="s">
        <v>137</v>
      </c>
      <c r="F97" s="129" t="s">
        <v>138</v>
      </c>
      <c r="G97" s="130" t="s">
        <v>127</v>
      </c>
      <c r="H97" s="131">
        <v>5.2</v>
      </c>
      <c r="I97" s="132"/>
      <c r="J97" s="133">
        <f>ROUND(I97*H97,2)</f>
        <v>0</v>
      </c>
      <c r="K97" s="129" t="s">
        <v>128</v>
      </c>
      <c r="L97" s="32"/>
      <c r="M97" s="134" t="s">
        <v>21</v>
      </c>
      <c r="N97" s="135" t="s">
        <v>44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120</v>
      </c>
      <c r="AT97" s="138" t="s">
        <v>124</v>
      </c>
      <c r="AU97" s="138" t="s">
        <v>83</v>
      </c>
      <c r="AY97" s="17" t="s">
        <v>121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81</v>
      </c>
      <c r="BK97" s="139">
        <f>ROUND(I97*H97,2)</f>
        <v>0</v>
      </c>
      <c r="BL97" s="17" t="s">
        <v>120</v>
      </c>
      <c r="BM97" s="138" t="s">
        <v>139</v>
      </c>
    </row>
    <row r="98" spans="2:65" s="12" customFormat="1" ht="11.25">
      <c r="B98" s="140"/>
      <c r="D98" s="141" t="s">
        <v>130</v>
      </c>
      <c r="E98" s="142" t="s">
        <v>21</v>
      </c>
      <c r="F98" s="143" t="s">
        <v>131</v>
      </c>
      <c r="H98" s="144">
        <v>0.98</v>
      </c>
      <c r="I98" s="145"/>
      <c r="L98" s="140"/>
      <c r="M98" s="146"/>
      <c r="T98" s="147"/>
      <c r="AT98" s="142" t="s">
        <v>130</v>
      </c>
      <c r="AU98" s="142" t="s">
        <v>83</v>
      </c>
      <c r="AV98" s="12" t="s">
        <v>83</v>
      </c>
      <c r="AW98" s="12" t="s">
        <v>34</v>
      </c>
      <c r="AX98" s="12" t="s">
        <v>73</v>
      </c>
      <c r="AY98" s="142" t="s">
        <v>121</v>
      </c>
    </row>
    <row r="99" spans="2:65" s="13" customFormat="1" ht="11.25">
      <c r="B99" s="148"/>
      <c r="D99" s="141" t="s">
        <v>130</v>
      </c>
      <c r="E99" s="149" t="s">
        <v>21</v>
      </c>
      <c r="F99" s="150" t="s">
        <v>132</v>
      </c>
      <c r="H99" s="149" t="s">
        <v>21</v>
      </c>
      <c r="I99" s="151"/>
      <c r="L99" s="148"/>
      <c r="M99" s="152"/>
      <c r="T99" s="153"/>
      <c r="AT99" s="149" t="s">
        <v>130</v>
      </c>
      <c r="AU99" s="149" t="s">
        <v>83</v>
      </c>
      <c r="AV99" s="13" t="s">
        <v>81</v>
      </c>
      <c r="AW99" s="13" t="s">
        <v>34</v>
      </c>
      <c r="AX99" s="13" t="s">
        <v>73</v>
      </c>
      <c r="AY99" s="149" t="s">
        <v>121</v>
      </c>
    </row>
    <row r="100" spans="2:65" s="12" customFormat="1" ht="11.25">
      <c r="B100" s="140"/>
      <c r="D100" s="141" t="s">
        <v>130</v>
      </c>
      <c r="E100" s="142" t="s">
        <v>21</v>
      </c>
      <c r="F100" s="143" t="s">
        <v>133</v>
      </c>
      <c r="H100" s="144">
        <v>4.0960000000000001</v>
      </c>
      <c r="I100" s="145"/>
      <c r="L100" s="140"/>
      <c r="M100" s="146"/>
      <c r="T100" s="147"/>
      <c r="AT100" s="142" t="s">
        <v>130</v>
      </c>
      <c r="AU100" s="142" t="s">
        <v>83</v>
      </c>
      <c r="AV100" s="12" t="s">
        <v>83</v>
      </c>
      <c r="AW100" s="12" t="s">
        <v>34</v>
      </c>
      <c r="AX100" s="12" t="s">
        <v>73</v>
      </c>
      <c r="AY100" s="142" t="s">
        <v>121</v>
      </c>
    </row>
    <row r="101" spans="2:65" s="13" customFormat="1" ht="11.25">
      <c r="B101" s="148"/>
      <c r="D101" s="141" t="s">
        <v>130</v>
      </c>
      <c r="E101" s="149" t="s">
        <v>21</v>
      </c>
      <c r="F101" s="150" t="s">
        <v>140</v>
      </c>
      <c r="H101" s="149" t="s">
        <v>21</v>
      </c>
      <c r="I101" s="151"/>
      <c r="L101" s="148"/>
      <c r="M101" s="152"/>
      <c r="T101" s="153"/>
      <c r="AT101" s="149" t="s">
        <v>130</v>
      </c>
      <c r="AU101" s="149" t="s">
        <v>83</v>
      </c>
      <c r="AV101" s="13" t="s">
        <v>81</v>
      </c>
      <c r="AW101" s="13" t="s">
        <v>34</v>
      </c>
      <c r="AX101" s="13" t="s">
        <v>73</v>
      </c>
      <c r="AY101" s="149" t="s">
        <v>121</v>
      </c>
    </row>
    <row r="102" spans="2:65" s="12" customFormat="1" ht="11.25">
      <c r="B102" s="140"/>
      <c r="D102" s="141" t="s">
        <v>130</v>
      </c>
      <c r="E102" s="142" t="s">
        <v>21</v>
      </c>
      <c r="F102" s="143" t="s">
        <v>135</v>
      </c>
      <c r="H102" s="144">
        <v>0.124</v>
      </c>
      <c r="I102" s="145"/>
      <c r="L102" s="140"/>
      <c r="M102" s="146"/>
      <c r="T102" s="147"/>
      <c r="AT102" s="142" t="s">
        <v>130</v>
      </c>
      <c r="AU102" s="142" t="s">
        <v>83</v>
      </c>
      <c r="AV102" s="12" t="s">
        <v>83</v>
      </c>
      <c r="AW102" s="12" t="s">
        <v>34</v>
      </c>
      <c r="AX102" s="12" t="s">
        <v>73</v>
      </c>
      <c r="AY102" s="142" t="s">
        <v>121</v>
      </c>
    </row>
    <row r="103" spans="2:65" s="14" customFormat="1" ht="11.25">
      <c r="B103" s="154"/>
      <c r="D103" s="141" t="s">
        <v>130</v>
      </c>
      <c r="E103" s="155" t="s">
        <v>21</v>
      </c>
      <c r="F103" s="156" t="s">
        <v>136</v>
      </c>
      <c r="H103" s="157">
        <v>5.2</v>
      </c>
      <c r="I103" s="158"/>
      <c r="L103" s="154"/>
      <c r="M103" s="159"/>
      <c r="T103" s="160"/>
      <c r="AT103" s="155" t="s">
        <v>130</v>
      </c>
      <c r="AU103" s="155" t="s">
        <v>83</v>
      </c>
      <c r="AV103" s="14" t="s">
        <v>120</v>
      </c>
      <c r="AW103" s="14" t="s">
        <v>34</v>
      </c>
      <c r="AX103" s="14" t="s">
        <v>81</v>
      </c>
      <c r="AY103" s="155" t="s">
        <v>121</v>
      </c>
    </row>
    <row r="104" spans="2:65" s="1" customFormat="1" ht="16.5" customHeight="1">
      <c r="B104" s="32"/>
      <c r="C104" s="127" t="s">
        <v>141</v>
      </c>
      <c r="D104" s="127" t="s">
        <v>124</v>
      </c>
      <c r="E104" s="128" t="s">
        <v>142</v>
      </c>
      <c r="F104" s="129" t="s">
        <v>143</v>
      </c>
      <c r="G104" s="130" t="s">
        <v>144</v>
      </c>
      <c r="H104" s="131">
        <v>160</v>
      </c>
      <c r="I104" s="132"/>
      <c r="J104" s="133">
        <f>ROUND(I104*H104,2)</f>
        <v>0</v>
      </c>
      <c r="K104" s="129" t="s">
        <v>128</v>
      </c>
      <c r="L104" s="32"/>
      <c r="M104" s="134" t="s">
        <v>21</v>
      </c>
      <c r="N104" s="135" t="s">
        <v>44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120</v>
      </c>
      <c r="AT104" s="138" t="s">
        <v>124</v>
      </c>
      <c r="AU104" s="138" t="s">
        <v>83</v>
      </c>
      <c r="AY104" s="17" t="s">
        <v>121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81</v>
      </c>
      <c r="BK104" s="139">
        <f>ROUND(I104*H104,2)</f>
        <v>0</v>
      </c>
      <c r="BL104" s="17" t="s">
        <v>120</v>
      </c>
      <c r="BM104" s="138" t="s">
        <v>145</v>
      </c>
    </row>
    <row r="105" spans="2:65" s="1" customFormat="1" ht="33" customHeight="1">
      <c r="B105" s="32"/>
      <c r="C105" s="161" t="s">
        <v>120</v>
      </c>
      <c r="D105" s="161" t="s">
        <v>146</v>
      </c>
      <c r="E105" s="162" t="s">
        <v>147</v>
      </c>
      <c r="F105" s="163" t="s">
        <v>148</v>
      </c>
      <c r="G105" s="164" t="s">
        <v>144</v>
      </c>
      <c r="H105" s="165">
        <v>160</v>
      </c>
      <c r="I105" s="166"/>
      <c r="J105" s="167">
        <f>ROUND(I105*H105,2)</f>
        <v>0</v>
      </c>
      <c r="K105" s="163" t="s">
        <v>128</v>
      </c>
      <c r="L105" s="168"/>
      <c r="M105" s="169" t="s">
        <v>21</v>
      </c>
      <c r="N105" s="170" t="s">
        <v>44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149</v>
      </c>
      <c r="AT105" s="138" t="s">
        <v>146</v>
      </c>
      <c r="AU105" s="138" t="s">
        <v>83</v>
      </c>
      <c r="AY105" s="17" t="s">
        <v>121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81</v>
      </c>
      <c r="BK105" s="139">
        <f>ROUND(I105*H105,2)</f>
        <v>0</v>
      </c>
      <c r="BL105" s="17" t="s">
        <v>149</v>
      </c>
      <c r="BM105" s="138" t="s">
        <v>150</v>
      </c>
    </row>
    <row r="106" spans="2:65" s="11" customFormat="1" ht="22.9" customHeight="1">
      <c r="B106" s="115"/>
      <c r="D106" s="116" t="s">
        <v>72</v>
      </c>
      <c r="E106" s="125" t="s">
        <v>151</v>
      </c>
      <c r="F106" s="125" t="s">
        <v>152</v>
      </c>
      <c r="I106" s="118"/>
      <c r="J106" s="126">
        <f>BK106</f>
        <v>0</v>
      </c>
      <c r="L106" s="115"/>
      <c r="M106" s="120"/>
      <c r="P106" s="121">
        <f>SUM(P107:P129)</f>
        <v>0</v>
      </c>
      <c r="R106" s="121">
        <f>SUM(R107:R129)</f>
        <v>0</v>
      </c>
      <c r="T106" s="122">
        <f>SUM(T107:T129)</f>
        <v>0</v>
      </c>
      <c r="AR106" s="116" t="s">
        <v>120</v>
      </c>
      <c r="AT106" s="123" t="s">
        <v>72</v>
      </c>
      <c r="AU106" s="123" t="s">
        <v>81</v>
      </c>
      <c r="AY106" s="116" t="s">
        <v>121</v>
      </c>
      <c r="BK106" s="124">
        <f>SUM(BK107:BK129)</f>
        <v>0</v>
      </c>
    </row>
    <row r="107" spans="2:65" s="1" customFormat="1" ht="90" customHeight="1">
      <c r="B107" s="32"/>
      <c r="C107" s="127" t="s">
        <v>153</v>
      </c>
      <c r="D107" s="127" t="s">
        <v>124</v>
      </c>
      <c r="E107" s="128" t="s">
        <v>154</v>
      </c>
      <c r="F107" s="129" t="s">
        <v>155</v>
      </c>
      <c r="G107" s="130" t="s">
        <v>156</v>
      </c>
      <c r="H107" s="131">
        <v>4</v>
      </c>
      <c r="I107" s="132"/>
      <c r="J107" s="133">
        <f>ROUND(I107*H107,2)</f>
        <v>0</v>
      </c>
      <c r="K107" s="129" t="s">
        <v>128</v>
      </c>
      <c r="L107" s="32"/>
      <c r="M107" s="134" t="s">
        <v>21</v>
      </c>
      <c r="N107" s="135" t="s">
        <v>44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120</v>
      </c>
      <c r="AT107" s="138" t="s">
        <v>124</v>
      </c>
      <c r="AU107" s="138" t="s">
        <v>83</v>
      </c>
      <c r="AY107" s="17" t="s">
        <v>121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7" t="s">
        <v>81</v>
      </c>
      <c r="BK107" s="139">
        <f>ROUND(I107*H107,2)</f>
        <v>0</v>
      </c>
      <c r="BL107" s="17" t="s">
        <v>120</v>
      </c>
      <c r="BM107" s="138" t="s">
        <v>157</v>
      </c>
    </row>
    <row r="108" spans="2:65" s="1" customFormat="1" ht="90" customHeight="1">
      <c r="B108" s="32"/>
      <c r="C108" s="127" t="s">
        <v>158</v>
      </c>
      <c r="D108" s="127" t="s">
        <v>124</v>
      </c>
      <c r="E108" s="128" t="s">
        <v>159</v>
      </c>
      <c r="F108" s="129" t="s">
        <v>160</v>
      </c>
      <c r="G108" s="130" t="s">
        <v>156</v>
      </c>
      <c r="H108" s="131">
        <v>16</v>
      </c>
      <c r="I108" s="132"/>
      <c r="J108" s="133">
        <f>ROUND(I108*H108,2)</f>
        <v>0</v>
      </c>
      <c r="K108" s="129" t="s">
        <v>128</v>
      </c>
      <c r="L108" s="32"/>
      <c r="M108" s="134" t="s">
        <v>21</v>
      </c>
      <c r="N108" s="135" t="s">
        <v>44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120</v>
      </c>
      <c r="AT108" s="138" t="s">
        <v>124</v>
      </c>
      <c r="AU108" s="138" t="s">
        <v>83</v>
      </c>
      <c r="AY108" s="17" t="s">
        <v>121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81</v>
      </c>
      <c r="BK108" s="139">
        <f>ROUND(I108*H108,2)</f>
        <v>0</v>
      </c>
      <c r="BL108" s="17" t="s">
        <v>120</v>
      </c>
      <c r="BM108" s="138" t="s">
        <v>161</v>
      </c>
    </row>
    <row r="109" spans="2:65" s="12" customFormat="1" ht="11.25">
      <c r="B109" s="140"/>
      <c r="D109" s="141" t="s">
        <v>130</v>
      </c>
      <c r="E109" s="142" t="s">
        <v>21</v>
      </c>
      <c r="F109" s="143" t="s">
        <v>162</v>
      </c>
      <c r="H109" s="144">
        <v>16</v>
      </c>
      <c r="I109" s="145"/>
      <c r="L109" s="140"/>
      <c r="M109" s="146"/>
      <c r="T109" s="147"/>
      <c r="AT109" s="142" t="s">
        <v>130</v>
      </c>
      <c r="AU109" s="142" t="s">
        <v>83</v>
      </c>
      <c r="AV109" s="12" t="s">
        <v>83</v>
      </c>
      <c r="AW109" s="12" t="s">
        <v>34</v>
      </c>
      <c r="AX109" s="12" t="s">
        <v>81</v>
      </c>
      <c r="AY109" s="142" t="s">
        <v>121</v>
      </c>
    </row>
    <row r="110" spans="2:65" s="1" customFormat="1" ht="90" customHeight="1">
      <c r="B110" s="32"/>
      <c r="C110" s="127" t="s">
        <v>163</v>
      </c>
      <c r="D110" s="127" t="s">
        <v>124</v>
      </c>
      <c r="E110" s="128" t="s">
        <v>164</v>
      </c>
      <c r="F110" s="129" t="s">
        <v>165</v>
      </c>
      <c r="G110" s="130" t="s">
        <v>156</v>
      </c>
      <c r="H110" s="131">
        <v>4</v>
      </c>
      <c r="I110" s="132"/>
      <c r="J110" s="133">
        <f>ROUND(I110*H110,2)</f>
        <v>0</v>
      </c>
      <c r="K110" s="129" t="s">
        <v>128</v>
      </c>
      <c r="L110" s="32"/>
      <c r="M110" s="134" t="s">
        <v>21</v>
      </c>
      <c r="N110" s="135" t="s">
        <v>44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120</v>
      </c>
      <c r="AT110" s="138" t="s">
        <v>124</v>
      </c>
      <c r="AU110" s="138" t="s">
        <v>83</v>
      </c>
      <c r="AY110" s="17" t="s">
        <v>121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81</v>
      </c>
      <c r="BK110" s="139">
        <f>ROUND(I110*H110,2)</f>
        <v>0</v>
      </c>
      <c r="BL110" s="17" t="s">
        <v>120</v>
      </c>
      <c r="BM110" s="138" t="s">
        <v>166</v>
      </c>
    </row>
    <row r="111" spans="2:65" s="12" customFormat="1" ht="11.25">
      <c r="B111" s="140"/>
      <c r="D111" s="141" t="s">
        <v>130</v>
      </c>
      <c r="E111" s="142" t="s">
        <v>21</v>
      </c>
      <c r="F111" s="143" t="s">
        <v>120</v>
      </c>
      <c r="H111" s="144">
        <v>4</v>
      </c>
      <c r="I111" s="145"/>
      <c r="L111" s="140"/>
      <c r="M111" s="146"/>
      <c r="T111" s="147"/>
      <c r="AT111" s="142" t="s">
        <v>130</v>
      </c>
      <c r="AU111" s="142" t="s">
        <v>83</v>
      </c>
      <c r="AV111" s="12" t="s">
        <v>83</v>
      </c>
      <c r="AW111" s="12" t="s">
        <v>34</v>
      </c>
      <c r="AX111" s="12" t="s">
        <v>73</v>
      </c>
      <c r="AY111" s="142" t="s">
        <v>121</v>
      </c>
    </row>
    <row r="112" spans="2:65" s="14" customFormat="1" ht="11.25">
      <c r="B112" s="154"/>
      <c r="D112" s="141" t="s">
        <v>130</v>
      </c>
      <c r="E112" s="155" t="s">
        <v>21</v>
      </c>
      <c r="F112" s="156" t="s">
        <v>136</v>
      </c>
      <c r="H112" s="157">
        <v>4</v>
      </c>
      <c r="I112" s="158"/>
      <c r="L112" s="154"/>
      <c r="M112" s="159"/>
      <c r="T112" s="160"/>
      <c r="AT112" s="155" t="s">
        <v>130</v>
      </c>
      <c r="AU112" s="155" t="s">
        <v>83</v>
      </c>
      <c r="AV112" s="14" t="s">
        <v>120</v>
      </c>
      <c r="AW112" s="14" t="s">
        <v>34</v>
      </c>
      <c r="AX112" s="14" t="s">
        <v>81</v>
      </c>
      <c r="AY112" s="155" t="s">
        <v>121</v>
      </c>
    </row>
    <row r="113" spans="2:65" s="1" customFormat="1" ht="111.75" customHeight="1">
      <c r="B113" s="32"/>
      <c r="C113" s="127" t="s">
        <v>167</v>
      </c>
      <c r="D113" s="127" t="s">
        <v>124</v>
      </c>
      <c r="E113" s="128" t="s">
        <v>168</v>
      </c>
      <c r="F113" s="129" t="s">
        <v>169</v>
      </c>
      <c r="G113" s="130" t="s">
        <v>144</v>
      </c>
      <c r="H113" s="131">
        <v>600</v>
      </c>
      <c r="I113" s="132"/>
      <c r="J113" s="133">
        <f>ROUND(I113*H113,2)</f>
        <v>0</v>
      </c>
      <c r="K113" s="129" t="s">
        <v>128</v>
      </c>
      <c r="L113" s="32"/>
      <c r="M113" s="134" t="s">
        <v>21</v>
      </c>
      <c r="N113" s="135" t="s">
        <v>44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120</v>
      </c>
      <c r="AT113" s="138" t="s">
        <v>124</v>
      </c>
      <c r="AU113" s="138" t="s">
        <v>83</v>
      </c>
      <c r="AY113" s="17" t="s">
        <v>121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81</v>
      </c>
      <c r="BK113" s="139">
        <f>ROUND(I113*H113,2)</f>
        <v>0</v>
      </c>
      <c r="BL113" s="17" t="s">
        <v>120</v>
      </c>
      <c r="BM113" s="138" t="s">
        <v>170</v>
      </c>
    </row>
    <row r="114" spans="2:65" s="12" customFormat="1" ht="11.25">
      <c r="B114" s="140"/>
      <c r="D114" s="141" t="s">
        <v>130</v>
      </c>
      <c r="E114" s="142" t="s">
        <v>21</v>
      </c>
      <c r="F114" s="143" t="s">
        <v>171</v>
      </c>
      <c r="H114" s="144">
        <v>500</v>
      </c>
      <c r="I114" s="145"/>
      <c r="L114" s="140"/>
      <c r="M114" s="146"/>
      <c r="T114" s="147"/>
      <c r="AT114" s="142" t="s">
        <v>130</v>
      </c>
      <c r="AU114" s="142" t="s">
        <v>83</v>
      </c>
      <c r="AV114" s="12" t="s">
        <v>83</v>
      </c>
      <c r="AW114" s="12" t="s">
        <v>34</v>
      </c>
      <c r="AX114" s="12" t="s">
        <v>73</v>
      </c>
      <c r="AY114" s="142" t="s">
        <v>121</v>
      </c>
    </row>
    <row r="115" spans="2:65" s="12" customFormat="1" ht="11.25">
      <c r="B115" s="140"/>
      <c r="D115" s="141" t="s">
        <v>130</v>
      </c>
      <c r="E115" s="142" t="s">
        <v>21</v>
      </c>
      <c r="F115" s="143" t="s">
        <v>172</v>
      </c>
      <c r="H115" s="144">
        <v>100</v>
      </c>
      <c r="I115" s="145"/>
      <c r="L115" s="140"/>
      <c r="M115" s="146"/>
      <c r="T115" s="147"/>
      <c r="AT115" s="142" t="s">
        <v>130</v>
      </c>
      <c r="AU115" s="142" t="s">
        <v>83</v>
      </c>
      <c r="AV115" s="12" t="s">
        <v>83</v>
      </c>
      <c r="AW115" s="12" t="s">
        <v>34</v>
      </c>
      <c r="AX115" s="12" t="s">
        <v>73</v>
      </c>
      <c r="AY115" s="142" t="s">
        <v>121</v>
      </c>
    </row>
    <row r="116" spans="2:65" s="14" customFormat="1" ht="11.25">
      <c r="B116" s="154"/>
      <c r="D116" s="141" t="s">
        <v>130</v>
      </c>
      <c r="E116" s="155" t="s">
        <v>21</v>
      </c>
      <c r="F116" s="156" t="s">
        <v>136</v>
      </c>
      <c r="H116" s="157">
        <v>600</v>
      </c>
      <c r="I116" s="158"/>
      <c r="L116" s="154"/>
      <c r="M116" s="159"/>
      <c r="T116" s="160"/>
      <c r="AT116" s="155" t="s">
        <v>130</v>
      </c>
      <c r="AU116" s="155" t="s">
        <v>83</v>
      </c>
      <c r="AV116" s="14" t="s">
        <v>120</v>
      </c>
      <c r="AW116" s="14" t="s">
        <v>34</v>
      </c>
      <c r="AX116" s="14" t="s">
        <v>81</v>
      </c>
      <c r="AY116" s="155" t="s">
        <v>121</v>
      </c>
    </row>
    <row r="117" spans="2:65" s="1" customFormat="1" ht="37.9" customHeight="1">
      <c r="B117" s="32"/>
      <c r="C117" s="161" t="s">
        <v>173</v>
      </c>
      <c r="D117" s="161" t="s">
        <v>146</v>
      </c>
      <c r="E117" s="162" t="s">
        <v>174</v>
      </c>
      <c r="F117" s="163" t="s">
        <v>175</v>
      </c>
      <c r="G117" s="164" t="s">
        <v>144</v>
      </c>
      <c r="H117" s="165">
        <v>500</v>
      </c>
      <c r="I117" s="166"/>
      <c r="J117" s="167">
        <f>ROUND(I117*H117,2)</f>
        <v>0</v>
      </c>
      <c r="K117" s="163" t="s">
        <v>128</v>
      </c>
      <c r="L117" s="168"/>
      <c r="M117" s="169" t="s">
        <v>21</v>
      </c>
      <c r="N117" s="170" t="s">
        <v>44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149</v>
      </c>
      <c r="AT117" s="138" t="s">
        <v>146</v>
      </c>
      <c r="AU117" s="138" t="s">
        <v>83</v>
      </c>
      <c r="AY117" s="17" t="s">
        <v>121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81</v>
      </c>
      <c r="BK117" s="139">
        <f>ROUND(I117*H117,2)</f>
        <v>0</v>
      </c>
      <c r="BL117" s="17" t="s">
        <v>149</v>
      </c>
      <c r="BM117" s="138" t="s">
        <v>176</v>
      </c>
    </row>
    <row r="118" spans="2:65" s="12" customFormat="1" ht="11.25">
      <c r="B118" s="140"/>
      <c r="D118" s="141" t="s">
        <v>130</v>
      </c>
      <c r="E118" s="142" t="s">
        <v>21</v>
      </c>
      <c r="F118" s="143" t="s">
        <v>177</v>
      </c>
      <c r="H118" s="144">
        <v>500</v>
      </c>
      <c r="I118" s="145"/>
      <c r="L118" s="140"/>
      <c r="M118" s="146"/>
      <c r="T118" s="147"/>
      <c r="AT118" s="142" t="s">
        <v>130</v>
      </c>
      <c r="AU118" s="142" t="s">
        <v>83</v>
      </c>
      <c r="AV118" s="12" t="s">
        <v>83</v>
      </c>
      <c r="AW118" s="12" t="s">
        <v>34</v>
      </c>
      <c r="AX118" s="12" t="s">
        <v>81</v>
      </c>
      <c r="AY118" s="142" t="s">
        <v>121</v>
      </c>
    </row>
    <row r="119" spans="2:65" s="1" customFormat="1" ht="33" customHeight="1">
      <c r="B119" s="32"/>
      <c r="C119" s="161" t="s">
        <v>178</v>
      </c>
      <c r="D119" s="161" t="s">
        <v>146</v>
      </c>
      <c r="E119" s="162" t="s">
        <v>179</v>
      </c>
      <c r="F119" s="163" t="s">
        <v>180</v>
      </c>
      <c r="G119" s="164" t="s">
        <v>144</v>
      </c>
      <c r="H119" s="165">
        <v>100</v>
      </c>
      <c r="I119" s="166"/>
      <c r="J119" s="167">
        <f>ROUND(I119*H119,2)</f>
        <v>0</v>
      </c>
      <c r="K119" s="163" t="s">
        <v>128</v>
      </c>
      <c r="L119" s="168"/>
      <c r="M119" s="169" t="s">
        <v>21</v>
      </c>
      <c r="N119" s="170" t="s">
        <v>44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149</v>
      </c>
      <c r="AT119" s="138" t="s">
        <v>146</v>
      </c>
      <c r="AU119" s="138" t="s">
        <v>83</v>
      </c>
      <c r="AY119" s="17" t="s">
        <v>121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7" t="s">
        <v>81</v>
      </c>
      <c r="BK119" s="139">
        <f>ROUND(I119*H119,2)</f>
        <v>0</v>
      </c>
      <c r="BL119" s="17" t="s">
        <v>149</v>
      </c>
      <c r="BM119" s="138" t="s">
        <v>181</v>
      </c>
    </row>
    <row r="120" spans="2:65" s="1" customFormat="1" ht="111.75" customHeight="1">
      <c r="B120" s="32"/>
      <c r="C120" s="127" t="s">
        <v>182</v>
      </c>
      <c r="D120" s="127" t="s">
        <v>124</v>
      </c>
      <c r="E120" s="128" t="s">
        <v>183</v>
      </c>
      <c r="F120" s="129" t="s">
        <v>184</v>
      </c>
      <c r="G120" s="130" t="s">
        <v>144</v>
      </c>
      <c r="H120" s="131">
        <v>120</v>
      </c>
      <c r="I120" s="132"/>
      <c r="J120" s="133">
        <f>ROUND(I120*H120,2)</f>
        <v>0</v>
      </c>
      <c r="K120" s="129" t="s">
        <v>128</v>
      </c>
      <c r="L120" s="32"/>
      <c r="M120" s="134" t="s">
        <v>21</v>
      </c>
      <c r="N120" s="135" t="s">
        <v>44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120</v>
      </c>
      <c r="AT120" s="138" t="s">
        <v>124</v>
      </c>
      <c r="AU120" s="138" t="s">
        <v>83</v>
      </c>
      <c r="AY120" s="17" t="s">
        <v>121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81</v>
      </c>
      <c r="BK120" s="139">
        <f>ROUND(I120*H120,2)</f>
        <v>0</v>
      </c>
      <c r="BL120" s="17" t="s">
        <v>120</v>
      </c>
      <c r="BM120" s="138" t="s">
        <v>185</v>
      </c>
    </row>
    <row r="121" spans="2:65" s="12" customFormat="1" ht="11.25">
      <c r="B121" s="140"/>
      <c r="D121" s="141" t="s">
        <v>130</v>
      </c>
      <c r="E121" s="142" t="s">
        <v>21</v>
      </c>
      <c r="F121" s="143" t="s">
        <v>186</v>
      </c>
      <c r="H121" s="144">
        <v>120</v>
      </c>
      <c r="I121" s="145"/>
      <c r="L121" s="140"/>
      <c r="M121" s="146"/>
      <c r="T121" s="147"/>
      <c r="AT121" s="142" t="s">
        <v>130</v>
      </c>
      <c r="AU121" s="142" t="s">
        <v>83</v>
      </c>
      <c r="AV121" s="12" t="s">
        <v>83</v>
      </c>
      <c r="AW121" s="12" t="s">
        <v>34</v>
      </c>
      <c r="AX121" s="12" t="s">
        <v>73</v>
      </c>
      <c r="AY121" s="142" t="s">
        <v>121</v>
      </c>
    </row>
    <row r="122" spans="2:65" s="14" customFormat="1" ht="11.25">
      <c r="B122" s="154"/>
      <c r="D122" s="141" t="s">
        <v>130</v>
      </c>
      <c r="E122" s="155" t="s">
        <v>21</v>
      </c>
      <c r="F122" s="156" t="s">
        <v>136</v>
      </c>
      <c r="H122" s="157">
        <v>120</v>
      </c>
      <c r="I122" s="158"/>
      <c r="L122" s="154"/>
      <c r="M122" s="159"/>
      <c r="T122" s="160"/>
      <c r="AT122" s="155" t="s">
        <v>130</v>
      </c>
      <c r="AU122" s="155" t="s">
        <v>83</v>
      </c>
      <c r="AV122" s="14" t="s">
        <v>120</v>
      </c>
      <c r="AW122" s="14" t="s">
        <v>34</v>
      </c>
      <c r="AX122" s="14" t="s">
        <v>81</v>
      </c>
      <c r="AY122" s="155" t="s">
        <v>121</v>
      </c>
    </row>
    <row r="123" spans="2:65" s="1" customFormat="1" ht="37.9" customHeight="1">
      <c r="B123" s="32"/>
      <c r="C123" s="161" t="s">
        <v>8</v>
      </c>
      <c r="D123" s="161" t="s">
        <v>146</v>
      </c>
      <c r="E123" s="162" t="s">
        <v>187</v>
      </c>
      <c r="F123" s="163" t="s">
        <v>188</v>
      </c>
      <c r="G123" s="164" t="s">
        <v>144</v>
      </c>
      <c r="H123" s="165">
        <v>120</v>
      </c>
      <c r="I123" s="166"/>
      <c r="J123" s="167">
        <f>ROUND(I123*H123,2)</f>
        <v>0</v>
      </c>
      <c r="K123" s="163" t="s">
        <v>128</v>
      </c>
      <c r="L123" s="168"/>
      <c r="M123" s="169" t="s">
        <v>21</v>
      </c>
      <c r="N123" s="170" t="s">
        <v>44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149</v>
      </c>
      <c r="AT123" s="138" t="s">
        <v>146</v>
      </c>
      <c r="AU123" s="138" t="s">
        <v>83</v>
      </c>
      <c r="AY123" s="17" t="s">
        <v>121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81</v>
      </c>
      <c r="BK123" s="139">
        <f>ROUND(I123*H123,2)</f>
        <v>0</v>
      </c>
      <c r="BL123" s="17" t="s">
        <v>149</v>
      </c>
      <c r="BM123" s="138" t="s">
        <v>189</v>
      </c>
    </row>
    <row r="124" spans="2:65" s="12" customFormat="1" ht="11.25">
      <c r="B124" s="140"/>
      <c r="D124" s="141" t="s">
        <v>130</v>
      </c>
      <c r="E124" s="142" t="s">
        <v>21</v>
      </c>
      <c r="F124" s="143" t="s">
        <v>190</v>
      </c>
      <c r="H124" s="144">
        <v>120</v>
      </c>
      <c r="I124" s="145"/>
      <c r="L124" s="140"/>
      <c r="M124" s="146"/>
      <c r="T124" s="147"/>
      <c r="AT124" s="142" t="s">
        <v>130</v>
      </c>
      <c r="AU124" s="142" t="s">
        <v>83</v>
      </c>
      <c r="AV124" s="12" t="s">
        <v>83</v>
      </c>
      <c r="AW124" s="12" t="s">
        <v>34</v>
      </c>
      <c r="AX124" s="12" t="s">
        <v>81</v>
      </c>
      <c r="AY124" s="142" t="s">
        <v>121</v>
      </c>
    </row>
    <row r="125" spans="2:65" s="1" customFormat="1" ht="24.2" customHeight="1">
      <c r="B125" s="32"/>
      <c r="C125" s="161" t="s">
        <v>191</v>
      </c>
      <c r="D125" s="161" t="s">
        <v>146</v>
      </c>
      <c r="E125" s="162" t="s">
        <v>192</v>
      </c>
      <c r="F125" s="163" t="s">
        <v>193</v>
      </c>
      <c r="G125" s="164" t="s">
        <v>194</v>
      </c>
      <c r="H125" s="165">
        <v>1</v>
      </c>
      <c r="I125" s="166"/>
      <c r="J125" s="167">
        <f>ROUND(I125*H125,2)</f>
        <v>0</v>
      </c>
      <c r="K125" s="163" t="s">
        <v>128</v>
      </c>
      <c r="L125" s="168"/>
      <c r="M125" s="169" t="s">
        <v>21</v>
      </c>
      <c r="N125" s="170" t="s">
        <v>44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149</v>
      </c>
      <c r="AT125" s="138" t="s">
        <v>146</v>
      </c>
      <c r="AU125" s="138" t="s">
        <v>83</v>
      </c>
      <c r="AY125" s="17" t="s">
        <v>121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81</v>
      </c>
      <c r="BK125" s="139">
        <f>ROUND(I125*H125,2)</f>
        <v>0</v>
      </c>
      <c r="BL125" s="17" t="s">
        <v>149</v>
      </c>
      <c r="BM125" s="138" t="s">
        <v>195</v>
      </c>
    </row>
    <row r="126" spans="2:65" s="1" customFormat="1" ht="24.2" customHeight="1">
      <c r="B126" s="32"/>
      <c r="C126" s="127" t="s">
        <v>196</v>
      </c>
      <c r="D126" s="127" t="s">
        <v>124</v>
      </c>
      <c r="E126" s="128" t="s">
        <v>197</v>
      </c>
      <c r="F126" s="129" t="s">
        <v>198</v>
      </c>
      <c r="G126" s="130" t="s">
        <v>156</v>
      </c>
      <c r="H126" s="131">
        <v>14</v>
      </c>
      <c r="I126" s="132"/>
      <c r="J126" s="133">
        <f>ROUND(I126*H126,2)</f>
        <v>0</v>
      </c>
      <c r="K126" s="129" t="s">
        <v>128</v>
      </c>
      <c r="L126" s="32"/>
      <c r="M126" s="134" t="s">
        <v>21</v>
      </c>
      <c r="N126" s="135" t="s">
        <v>44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120</v>
      </c>
      <c r="AT126" s="138" t="s">
        <v>124</v>
      </c>
      <c r="AU126" s="138" t="s">
        <v>83</v>
      </c>
      <c r="AY126" s="17" t="s">
        <v>121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81</v>
      </c>
      <c r="BK126" s="139">
        <f>ROUND(I126*H126,2)</f>
        <v>0</v>
      </c>
      <c r="BL126" s="17" t="s">
        <v>120</v>
      </c>
      <c r="BM126" s="138" t="s">
        <v>199</v>
      </c>
    </row>
    <row r="127" spans="2:65" s="1" customFormat="1" ht="33" customHeight="1">
      <c r="B127" s="32"/>
      <c r="C127" s="127" t="s">
        <v>200</v>
      </c>
      <c r="D127" s="127" t="s">
        <v>124</v>
      </c>
      <c r="E127" s="128" t="s">
        <v>201</v>
      </c>
      <c r="F127" s="129" t="s">
        <v>202</v>
      </c>
      <c r="G127" s="130" t="s">
        <v>144</v>
      </c>
      <c r="H127" s="131">
        <v>28</v>
      </c>
      <c r="I127" s="132"/>
      <c r="J127" s="133">
        <f>ROUND(I127*H127,2)</f>
        <v>0</v>
      </c>
      <c r="K127" s="129" t="s">
        <v>128</v>
      </c>
      <c r="L127" s="32"/>
      <c r="M127" s="134" t="s">
        <v>21</v>
      </c>
      <c r="N127" s="135" t="s">
        <v>44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120</v>
      </c>
      <c r="AT127" s="138" t="s">
        <v>124</v>
      </c>
      <c r="AU127" s="138" t="s">
        <v>83</v>
      </c>
      <c r="AY127" s="17" t="s">
        <v>121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81</v>
      </c>
      <c r="BK127" s="139">
        <f>ROUND(I127*H127,2)</f>
        <v>0</v>
      </c>
      <c r="BL127" s="17" t="s">
        <v>120</v>
      </c>
      <c r="BM127" s="138" t="s">
        <v>203</v>
      </c>
    </row>
    <row r="128" spans="2:65" s="12" customFormat="1" ht="11.25">
      <c r="B128" s="140"/>
      <c r="D128" s="141" t="s">
        <v>130</v>
      </c>
      <c r="E128" s="142" t="s">
        <v>21</v>
      </c>
      <c r="F128" s="143" t="s">
        <v>204</v>
      </c>
      <c r="H128" s="144">
        <v>28</v>
      </c>
      <c r="I128" s="145"/>
      <c r="L128" s="140"/>
      <c r="M128" s="146"/>
      <c r="T128" s="147"/>
      <c r="AT128" s="142" t="s">
        <v>130</v>
      </c>
      <c r="AU128" s="142" t="s">
        <v>83</v>
      </c>
      <c r="AV128" s="12" t="s">
        <v>83</v>
      </c>
      <c r="AW128" s="12" t="s">
        <v>34</v>
      </c>
      <c r="AX128" s="12" t="s">
        <v>73</v>
      </c>
      <c r="AY128" s="142" t="s">
        <v>121</v>
      </c>
    </row>
    <row r="129" spans="2:65" s="14" customFormat="1" ht="11.25">
      <c r="B129" s="154"/>
      <c r="D129" s="141" t="s">
        <v>130</v>
      </c>
      <c r="E129" s="155" t="s">
        <v>21</v>
      </c>
      <c r="F129" s="156" t="s">
        <v>136</v>
      </c>
      <c r="H129" s="157">
        <v>28</v>
      </c>
      <c r="I129" s="158"/>
      <c r="L129" s="154"/>
      <c r="M129" s="159"/>
      <c r="T129" s="160"/>
      <c r="AT129" s="155" t="s">
        <v>130</v>
      </c>
      <c r="AU129" s="155" t="s">
        <v>83</v>
      </c>
      <c r="AV129" s="14" t="s">
        <v>120</v>
      </c>
      <c r="AW129" s="14" t="s">
        <v>34</v>
      </c>
      <c r="AX129" s="14" t="s">
        <v>81</v>
      </c>
      <c r="AY129" s="155" t="s">
        <v>121</v>
      </c>
    </row>
    <row r="130" spans="2:65" s="11" customFormat="1" ht="22.9" customHeight="1">
      <c r="B130" s="115"/>
      <c r="D130" s="116" t="s">
        <v>72</v>
      </c>
      <c r="E130" s="125" t="s">
        <v>205</v>
      </c>
      <c r="F130" s="125" t="s">
        <v>206</v>
      </c>
      <c r="I130" s="118"/>
      <c r="J130" s="126">
        <f>BK130</f>
        <v>0</v>
      </c>
      <c r="L130" s="115"/>
      <c r="M130" s="120"/>
      <c r="P130" s="121">
        <f>SUM(P131:P133)</f>
        <v>0</v>
      </c>
      <c r="R130" s="121">
        <f>SUM(R131:R133)</f>
        <v>0</v>
      </c>
      <c r="T130" s="122">
        <f>SUM(T131:T133)</f>
        <v>0</v>
      </c>
      <c r="AR130" s="116" t="s">
        <v>120</v>
      </c>
      <c r="AT130" s="123" t="s">
        <v>72</v>
      </c>
      <c r="AU130" s="123" t="s">
        <v>81</v>
      </c>
      <c r="AY130" s="116" t="s">
        <v>121</v>
      </c>
      <c r="BK130" s="124">
        <f>SUM(BK131:BK133)</f>
        <v>0</v>
      </c>
    </row>
    <row r="131" spans="2:65" s="1" customFormat="1" ht="16.5" customHeight="1">
      <c r="B131" s="32"/>
      <c r="C131" s="127" t="s">
        <v>207</v>
      </c>
      <c r="D131" s="127" t="s">
        <v>124</v>
      </c>
      <c r="E131" s="128" t="s">
        <v>208</v>
      </c>
      <c r="F131" s="129" t="s">
        <v>209</v>
      </c>
      <c r="G131" s="130" t="s">
        <v>156</v>
      </c>
      <c r="H131" s="131">
        <v>8</v>
      </c>
      <c r="I131" s="132"/>
      <c r="J131" s="133">
        <f>ROUND(I131*H131,2)</f>
        <v>0</v>
      </c>
      <c r="K131" s="129" t="s">
        <v>128</v>
      </c>
      <c r="L131" s="32"/>
      <c r="M131" s="134" t="s">
        <v>21</v>
      </c>
      <c r="N131" s="135" t="s">
        <v>44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120</v>
      </c>
      <c r="AT131" s="138" t="s">
        <v>124</v>
      </c>
      <c r="AU131" s="138" t="s">
        <v>83</v>
      </c>
      <c r="AY131" s="17" t="s">
        <v>121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81</v>
      </c>
      <c r="BK131" s="139">
        <f>ROUND(I131*H131,2)</f>
        <v>0</v>
      </c>
      <c r="BL131" s="17" t="s">
        <v>120</v>
      </c>
      <c r="BM131" s="138" t="s">
        <v>210</v>
      </c>
    </row>
    <row r="132" spans="2:65" s="1" customFormat="1" ht="90" customHeight="1">
      <c r="B132" s="32"/>
      <c r="C132" s="127" t="s">
        <v>211</v>
      </c>
      <c r="D132" s="127" t="s">
        <v>124</v>
      </c>
      <c r="E132" s="128" t="s">
        <v>212</v>
      </c>
      <c r="F132" s="129" t="s">
        <v>213</v>
      </c>
      <c r="G132" s="130" t="s">
        <v>156</v>
      </c>
      <c r="H132" s="131">
        <v>8</v>
      </c>
      <c r="I132" s="132"/>
      <c r="J132" s="133">
        <f>ROUND(I132*H132,2)</f>
        <v>0</v>
      </c>
      <c r="K132" s="129" t="s">
        <v>128</v>
      </c>
      <c r="L132" s="32"/>
      <c r="M132" s="134" t="s">
        <v>21</v>
      </c>
      <c r="N132" s="135" t="s">
        <v>44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120</v>
      </c>
      <c r="AT132" s="138" t="s">
        <v>124</v>
      </c>
      <c r="AU132" s="138" t="s">
        <v>83</v>
      </c>
      <c r="AY132" s="17" t="s">
        <v>121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81</v>
      </c>
      <c r="BK132" s="139">
        <f>ROUND(I132*H132,2)</f>
        <v>0</v>
      </c>
      <c r="BL132" s="17" t="s">
        <v>120</v>
      </c>
      <c r="BM132" s="138" t="s">
        <v>214</v>
      </c>
    </row>
    <row r="133" spans="2:65" s="1" customFormat="1" ht="16.5" customHeight="1">
      <c r="B133" s="32"/>
      <c r="C133" s="161" t="s">
        <v>215</v>
      </c>
      <c r="D133" s="161" t="s">
        <v>146</v>
      </c>
      <c r="E133" s="162" t="s">
        <v>216</v>
      </c>
      <c r="F133" s="163" t="s">
        <v>217</v>
      </c>
      <c r="G133" s="164" t="s">
        <v>156</v>
      </c>
      <c r="H133" s="165">
        <v>8</v>
      </c>
      <c r="I133" s="166"/>
      <c r="J133" s="167">
        <f>ROUND(I133*H133,2)</f>
        <v>0</v>
      </c>
      <c r="K133" s="163" t="s">
        <v>21</v>
      </c>
      <c r="L133" s="168"/>
      <c r="M133" s="169" t="s">
        <v>21</v>
      </c>
      <c r="N133" s="170" t="s">
        <v>44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149</v>
      </c>
      <c r="AT133" s="138" t="s">
        <v>146</v>
      </c>
      <c r="AU133" s="138" t="s">
        <v>83</v>
      </c>
      <c r="AY133" s="17" t="s">
        <v>121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81</v>
      </c>
      <c r="BK133" s="139">
        <f>ROUND(I133*H133,2)</f>
        <v>0</v>
      </c>
      <c r="BL133" s="17" t="s">
        <v>149</v>
      </c>
      <c r="BM133" s="138" t="s">
        <v>218</v>
      </c>
    </row>
    <row r="134" spans="2:65" s="11" customFormat="1" ht="22.9" customHeight="1">
      <c r="B134" s="115"/>
      <c r="D134" s="116" t="s">
        <v>72</v>
      </c>
      <c r="E134" s="125" t="s">
        <v>219</v>
      </c>
      <c r="F134" s="125" t="s">
        <v>220</v>
      </c>
      <c r="I134" s="118"/>
      <c r="J134" s="126">
        <f>BK134</f>
        <v>0</v>
      </c>
      <c r="L134" s="115"/>
      <c r="M134" s="120"/>
      <c r="P134" s="121">
        <f>SUM(P135:P148)</f>
        <v>0</v>
      </c>
      <c r="R134" s="121">
        <f>SUM(R135:R148)</f>
        <v>0</v>
      </c>
      <c r="T134" s="122">
        <f>SUM(T135:T148)</f>
        <v>0</v>
      </c>
      <c r="AR134" s="116" t="s">
        <v>120</v>
      </c>
      <c r="AT134" s="123" t="s">
        <v>72</v>
      </c>
      <c r="AU134" s="123" t="s">
        <v>81</v>
      </c>
      <c r="AY134" s="116" t="s">
        <v>121</v>
      </c>
      <c r="BK134" s="124">
        <f>SUM(BK135:BK148)</f>
        <v>0</v>
      </c>
    </row>
    <row r="135" spans="2:65" s="1" customFormat="1" ht="24.2" customHeight="1">
      <c r="B135" s="32"/>
      <c r="C135" s="127" t="s">
        <v>221</v>
      </c>
      <c r="D135" s="127" t="s">
        <v>124</v>
      </c>
      <c r="E135" s="128" t="s">
        <v>222</v>
      </c>
      <c r="F135" s="129" t="s">
        <v>223</v>
      </c>
      <c r="G135" s="130" t="s">
        <v>156</v>
      </c>
      <c r="H135" s="131">
        <v>2</v>
      </c>
      <c r="I135" s="132"/>
      <c r="J135" s="133">
        <f t="shared" ref="J135:J148" si="0">ROUND(I135*H135,2)</f>
        <v>0</v>
      </c>
      <c r="K135" s="129" t="s">
        <v>128</v>
      </c>
      <c r="L135" s="32"/>
      <c r="M135" s="134" t="s">
        <v>21</v>
      </c>
      <c r="N135" s="135" t="s">
        <v>44</v>
      </c>
      <c r="P135" s="136">
        <f t="shared" ref="P135:P148" si="1">O135*H135</f>
        <v>0</v>
      </c>
      <c r="Q135" s="136">
        <v>0</v>
      </c>
      <c r="R135" s="136">
        <f t="shared" ref="R135:R148" si="2">Q135*H135</f>
        <v>0</v>
      </c>
      <c r="S135" s="136">
        <v>0</v>
      </c>
      <c r="T135" s="137">
        <f t="shared" ref="T135:T148" si="3">S135*H135</f>
        <v>0</v>
      </c>
      <c r="AR135" s="138" t="s">
        <v>120</v>
      </c>
      <c r="AT135" s="138" t="s">
        <v>124</v>
      </c>
      <c r="AU135" s="138" t="s">
        <v>83</v>
      </c>
      <c r="AY135" s="17" t="s">
        <v>121</v>
      </c>
      <c r="BE135" s="139">
        <f t="shared" ref="BE135:BE148" si="4">IF(N135="základní",J135,0)</f>
        <v>0</v>
      </c>
      <c r="BF135" s="139">
        <f t="shared" ref="BF135:BF148" si="5">IF(N135="snížená",J135,0)</f>
        <v>0</v>
      </c>
      <c r="BG135" s="139">
        <f t="shared" ref="BG135:BG148" si="6">IF(N135="zákl. přenesená",J135,0)</f>
        <v>0</v>
      </c>
      <c r="BH135" s="139">
        <f t="shared" ref="BH135:BH148" si="7">IF(N135="sníž. přenesená",J135,0)</f>
        <v>0</v>
      </c>
      <c r="BI135" s="139">
        <f t="shared" ref="BI135:BI148" si="8">IF(N135="nulová",J135,0)</f>
        <v>0</v>
      </c>
      <c r="BJ135" s="17" t="s">
        <v>81</v>
      </c>
      <c r="BK135" s="139">
        <f t="shared" ref="BK135:BK148" si="9">ROUND(I135*H135,2)</f>
        <v>0</v>
      </c>
      <c r="BL135" s="17" t="s">
        <v>120</v>
      </c>
      <c r="BM135" s="138" t="s">
        <v>224</v>
      </c>
    </row>
    <row r="136" spans="2:65" s="1" customFormat="1" ht="16.5" customHeight="1">
      <c r="B136" s="32"/>
      <c r="C136" s="127" t="s">
        <v>225</v>
      </c>
      <c r="D136" s="127" t="s">
        <v>124</v>
      </c>
      <c r="E136" s="128" t="s">
        <v>226</v>
      </c>
      <c r="F136" s="129" t="s">
        <v>227</v>
      </c>
      <c r="G136" s="130" t="s">
        <v>156</v>
      </c>
      <c r="H136" s="131">
        <v>2</v>
      </c>
      <c r="I136" s="132"/>
      <c r="J136" s="133">
        <f t="shared" si="0"/>
        <v>0</v>
      </c>
      <c r="K136" s="129" t="s">
        <v>128</v>
      </c>
      <c r="L136" s="32"/>
      <c r="M136" s="134" t="s">
        <v>21</v>
      </c>
      <c r="N136" s="135" t="s">
        <v>44</v>
      </c>
      <c r="P136" s="136">
        <f t="shared" si="1"/>
        <v>0</v>
      </c>
      <c r="Q136" s="136">
        <v>0</v>
      </c>
      <c r="R136" s="136">
        <f t="shared" si="2"/>
        <v>0</v>
      </c>
      <c r="S136" s="136">
        <v>0</v>
      </c>
      <c r="T136" s="137">
        <f t="shared" si="3"/>
        <v>0</v>
      </c>
      <c r="AR136" s="138" t="s">
        <v>120</v>
      </c>
      <c r="AT136" s="138" t="s">
        <v>124</v>
      </c>
      <c r="AU136" s="138" t="s">
        <v>83</v>
      </c>
      <c r="AY136" s="17" t="s">
        <v>121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7" t="s">
        <v>81</v>
      </c>
      <c r="BK136" s="139">
        <f t="shared" si="9"/>
        <v>0</v>
      </c>
      <c r="BL136" s="17" t="s">
        <v>120</v>
      </c>
      <c r="BM136" s="138" t="s">
        <v>228</v>
      </c>
    </row>
    <row r="137" spans="2:65" s="1" customFormat="1" ht="78" customHeight="1">
      <c r="B137" s="32"/>
      <c r="C137" s="127" t="s">
        <v>7</v>
      </c>
      <c r="D137" s="127" t="s">
        <v>124</v>
      </c>
      <c r="E137" s="128" t="s">
        <v>229</v>
      </c>
      <c r="F137" s="129" t="s">
        <v>230</v>
      </c>
      <c r="G137" s="130" t="s">
        <v>156</v>
      </c>
      <c r="H137" s="131">
        <v>2</v>
      </c>
      <c r="I137" s="132"/>
      <c r="J137" s="133">
        <f t="shared" si="0"/>
        <v>0</v>
      </c>
      <c r="K137" s="129" t="s">
        <v>128</v>
      </c>
      <c r="L137" s="32"/>
      <c r="M137" s="134" t="s">
        <v>21</v>
      </c>
      <c r="N137" s="135" t="s">
        <v>44</v>
      </c>
      <c r="P137" s="136">
        <f t="shared" si="1"/>
        <v>0</v>
      </c>
      <c r="Q137" s="136">
        <v>0</v>
      </c>
      <c r="R137" s="136">
        <f t="shared" si="2"/>
        <v>0</v>
      </c>
      <c r="S137" s="136">
        <v>0</v>
      </c>
      <c r="T137" s="137">
        <f t="shared" si="3"/>
        <v>0</v>
      </c>
      <c r="AR137" s="138" t="s">
        <v>120</v>
      </c>
      <c r="AT137" s="138" t="s">
        <v>124</v>
      </c>
      <c r="AU137" s="138" t="s">
        <v>83</v>
      </c>
      <c r="AY137" s="17" t="s">
        <v>121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17" t="s">
        <v>81</v>
      </c>
      <c r="BK137" s="139">
        <f t="shared" si="9"/>
        <v>0</v>
      </c>
      <c r="BL137" s="17" t="s">
        <v>120</v>
      </c>
      <c r="BM137" s="138" t="s">
        <v>231</v>
      </c>
    </row>
    <row r="138" spans="2:65" s="1" customFormat="1" ht="24.2" customHeight="1">
      <c r="B138" s="32"/>
      <c r="C138" s="127" t="s">
        <v>232</v>
      </c>
      <c r="D138" s="127" t="s">
        <v>124</v>
      </c>
      <c r="E138" s="128" t="s">
        <v>233</v>
      </c>
      <c r="F138" s="129" t="s">
        <v>234</v>
      </c>
      <c r="G138" s="130" t="s">
        <v>156</v>
      </c>
      <c r="H138" s="131">
        <v>2</v>
      </c>
      <c r="I138" s="132"/>
      <c r="J138" s="133">
        <f t="shared" si="0"/>
        <v>0</v>
      </c>
      <c r="K138" s="129" t="s">
        <v>128</v>
      </c>
      <c r="L138" s="32"/>
      <c r="M138" s="134" t="s">
        <v>21</v>
      </c>
      <c r="N138" s="135" t="s">
        <v>44</v>
      </c>
      <c r="P138" s="136">
        <f t="shared" si="1"/>
        <v>0</v>
      </c>
      <c r="Q138" s="136">
        <v>0</v>
      </c>
      <c r="R138" s="136">
        <f t="shared" si="2"/>
        <v>0</v>
      </c>
      <c r="S138" s="136">
        <v>0</v>
      </c>
      <c r="T138" s="137">
        <f t="shared" si="3"/>
        <v>0</v>
      </c>
      <c r="AR138" s="138" t="s">
        <v>120</v>
      </c>
      <c r="AT138" s="138" t="s">
        <v>124</v>
      </c>
      <c r="AU138" s="138" t="s">
        <v>83</v>
      </c>
      <c r="AY138" s="17" t="s">
        <v>121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17" t="s">
        <v>81</v>
      </c>
      <c r="BK138" s="139">
        <f t="shared" si="9"/>
        <v>0</v>
      </c>
      <c r="BL138" s="17" t="s">
        <v>120</v>
      </c>
      <c r="BM138" s="138" t="s">
        <v>235</v>
      </c>
    </row>
    <row r="139" spans="2:65" s="1" customFormat="1" ht="24.2" customHeight="1">
      <c r="B139" s="32"/>
      <c r="C139" s="127" t="s">
        <v>236</v>
      </c>
      <c r="D139" s="127" t="s">
        <v>124</v>
      </c>
      <c r="E139" s="128" t="s">
        <v>237</v>
      </c>
      <c r="F139" s="129" t="s">
        <v>238</v>
      </c>
      <c r="G139" s="130" t="s">
        <v>156</v>
      </c>
      <c r="H139" s="131">
        <v>2</v>
      </c>
      <c r="I139" s="132"/>
      <c r="J139" s="133">
        <f t="shared" si="0"/>
        <v>0</v>
      </c>
      <c r="K139" s="129" t="s">
        <v>128</v>
      </c>
      <c r="L139" s="32"/>
      <c r="M139" s="134" t="s">
        <v>21</v>
      </c>
      <c r="N139" s="135" t="s">
        <v>44</v>
      </c>
      <c r="P139" s="136">
        <f t="shared" si="1"/>
        <v>0</v>
      </c>
      <c r="Q139" s="136">
        <v>0</v>
      </c>
      <c r="R139" s="136">
        <f t="shared" si="2"/>
        <v>0</v>
      </c>
      <c r="S139" s="136">
        <v>0</v>
      </c>
      <c r="T139" s="137">
        <f t="shared" si="3"/>
        <v>0</v>
      </c>
      <c r="AR139" s="138" t="s">
        <v>120</v>
      </c>
      <c r="AT139" s="138" t="s">
        <v>124</v>
      </c>
      <c r="AU139" s="138" t="s">
        <v>83</v>
      </c>
      <c r="AY139" s="17" t="s">
        <v>121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17" t="s">
        <v>81</v>
      </c>
      <c r="BK139" s="139">
        <f t="shared" si="9"/>
        <v>0</v>
      </c>
      <c r="BL139" s="17" t="s">
        <v>120</v>
      </c>
      <c r="BM139" s="138" t="s">
        <v>239</v>
      </c>
    </row>
    <row r="140" spans="2:65" s="1" customFormat="1" ht="24.2" customHeight="1">
      <c r="B140" s="32"/>
      <c r="C140" s="127" t="s">
        <v>240</v>
      </c>
      <c r="D140" s="127" t="s">
        <v>124</v>
      </c>
      <c r="E140" s="128" t="s">
        <v>241</v>
      </c>
      <c r="F140" s="129" t="s">
        <v>242</v>
      </c>
      <c r="G140" s="130" t="s">
        <v>156</v>
      </c>
      <c r="H140" s="131">
        <v>2</v>
      </c>
      <c r="I140" s="132"/>
      <c r="J140" s="133">
        <f t="shared" si="0"/>
        <v>0</v>
      </c>
      <c r="K140" s="129" t="s">
        <v>128</v>
      </c>
      <c r="L140" s="32"/>
      <c r="M140" s="134" t="s">
        <v>21</v>
      </c>
      <c r="N140" s="135" t="s">
        <v>44</v>
      </c>
      <c r="P140" s="136">
        <f t="shared" si="1"/>
        <v>0</v>
      </c>
      <c r="Q140" s="136">
        <v>0</v>
      </c>
      <c r="R140" s="136">
        <f t="shared" si="2"/>
        <v>0</v>
      </c>
      <c r="S140" s="136">
        <v>0</v>
      </c>
      <c r="T140" s="137">
        <f t="shared" si="3"/>
        <v>0</v>
      </c>
      <c r="AR140" s="138" t="s">
        <v>120</v>
      </c>
      <c r="AT140" s="138" t="s">
        <v>124</v>
      </c>
      <c r="AU140" s="138" t="s">
        <v>83</v>
      </c>
      <c r="AY140" s="17" t="s">
        <v>121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9">
        <f t="shared" si="8"/>
        <v>0</v>
      </c>
      <c r="BJ140" s="17" t="s">
        <v>81</v>
      </c>
      <c r="BK140" s="139">
        <f t="shared" si="9"/>
        <v>0</v>
      </c>
      <c r="BL140" s="17" t="s">
        <v>120</v>
      </c>
      <c r="BM140" s="138" t="s">
        <v>243</v>
      </c>
    </row>
    <row r="141" spans="2:65" s="1" customFormat="1" ht="24.2" customHeight="1">
      <c r="B141" s="32"/>
      <c r="C141" s="127" t="s">
        <v>244</v>
      </c>
      <c r="D141" s="127" t="s">
        <v>124</v>
      </c>
      <c r="E141" s="128" t="s">
        <v>245</v>
      </c>
      <c r="F141" s="129" t="s">
        <v>246</v>
      </c>
      <c r="G141" s="130" t="s">
        <v>156</v>
      </c>
      <c r="H141" s="131">
        <v>2</v>
      </c>
      <c r="I141" s="132"/>
      <c r="J141" s="133">
        <f t="shared" si="0"/>
        <v>0</v>
      </c>
      <c r="K141" s="129" t="s">
        <v>128</v>
      </c>
      <c r="L141" s="32"/>
      <c r="M141" s="134" t="s">
        <v>21</v>
      </c>
      <c r="N141" s="135" t="s">
        <v>44</v>
      </c>
      <c r="P141" s="136">
        <f t="shared" si="1"/>
        <v>0</v>
      </c>
      <c r="Q141" s="136">
        <v>0</v>
      </c>
      <c r="R141" s="136">
        <f t="shared" si="2"/>
        <v>0</v>
      </c>
      <c r="S141" s="136">
        <v>0</v>
      </c>
      <c r="T141" s="137">
        <f t="shared" si="3"/>
        <v>0</v>
      </c>
      <c r="AR141" s="138" t="s">
        <v>120</v>
      </c>
      <c r="AT141" s="138" t="s">
        <v>124</v>
      </c>
      <c r="AU141" s="138" t="s">
        <v>83</v>
      </c>
      <c r="AY141" s="17" t="s">
        <v>121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17" t="s">
        <v>81</v>
      </c>
      <c r="BK141" s="139">
        <f t="shared" si="9"/>
        <v>0</v>
      </c>
      <c r="BL141" s="17" t="s">
        <v>120</v>
      </c>
      <c r="BM141" s="138" t="s">
        <v>247</v>
      </c>
    </row>
    <row r="142" spans="2:65" s="1" customFormat="1" ht="16.5" customHeight="1">
      <c r="B142" s="32"/>
      <c r="C142" s="127" t="s">
        <v>248</v>
      </c>
      <c r="D142" s="127" t="s">
        <v>124</v>
      </c>
      <c r="E142" s="128" t="s">
        <v>249</v>
      </c>
      <c r="F142" s="129" t="s">
        <v>250</v>
      </c>
      <c r="G142" s="130" t="s">
        <v>156</v>
      </c>
      <c r="H142" s="131">
        <v>2</v>
      </c>
      <c r="I142" s="132"/>
      <c r="J142" s="133">
        <f t="shared" si="0"/>
        <v>0</v>
      </c>
      <c r="K142" s="129" t="s">
        <v>128</v>
      </c>
      <c r="L142" s="32"/>
      <c r="M142" s="134" t="s">
        <v>21</v>
      </c>
      <c r="N142" s="135" t="s">
        <v>44</v>
      </c>
      <c r="P142" s="136">
        <f t="shared" si="1"/>
        <v>0</v>
      </c>
      <c r="Q142" s="136">
        <v>0</v>
      </c>
      <c r="R142" s="136">
        <f t="shared" si="2"/>
        <v>0</v>
      </c>
      <c r="S142" s="136">
        <v>0</v>
      </c>
      <c r="T142" s="137">
        <f t="shared" si="3"/>
        <v>0</v>
      </c>
      <c r="AR142" s="138" t="s">
        <v>120</v>
      </c>
      <c r="AT142" s="138" t="s">
        <v>124</v>
      </c>
      <c r="AU142" s="138" t="s">
        <v>83</v>
      </c>
      <c r="AY142" s="17" t="s">
        <v>121</v>
      </c>
      <c r="BE142" s="139">
        <f t="shared" si="4"/>
        <v>0</v>
      </c>
      <c r="BF142" s="139">
        <f t="shared" si="5"/>
        <v>0</v>
      </c>
      <c r="BG142" s="139">
        <f t="shared" si="6"/>
        <v>0</v>
      </c>
      <c r="BH142" s="139">
        <f t="shared" si="7"/>
        <v>0</v>
      </c>
      <c r="BI142" s="139">
        <f t="shared" si="8"/>
        <v>0</v>
      </c>
      <c r="BJ142" s="17" t="s">
        <v>81</v>
      </c>
      <c r="BK142" s="139">
        <f t="shared" si="9"/>
        <v>0</v>
      </c>
      <c r="BL142" s="17" t="s">
        <v>120</v>
      </c>
      <c r="BM142" s="138" t="s">
        <v>251</v>
      </c>
    </row>
    <row r="143" spans="2:65" s="1" customFormat="1" ht="16.5" customHeight="1">
      <c r="B143" s="32"/>
      <c r="C143" s="127" t="s">
        <v>252</v>
      </c>
      <c r="D143" s="127" t="s">
        <v>124</v>
      </c>
      <c r="E143" s="128" t="s">
        <v>253</v>
      </c>
      <c r="F143" s="129" t="s">
        <v>254</v>
      </c>
      <c r="G143" s="130" t="s">
        <v>156</v>
      </c>
      <c r="H143" s="131">
        <v>2</v>
      </c>
      <c r="I143" s="132"/>
      <c r="J143" s="133">
        <f t="shared" si="0"/>
        <v>0</v>
      </c>
      <c r="K143" s="129" t="s">
        <v>128</v>
      </c>
      <c r="L143" s="32"/>
      <c r="M143" s="134" t="s">
        <v>21</v>
      </c>
      <c r="N143" s="135" t="s">
        <v>44</v>
      </c>
      <c r="P143" s="136">
        <f t="shared" si="1"/>
        <v>0</v>
      </c>
      <c r="Q143" s="136">
        <v>0</v>
      </c>
      <c r="R143" s="136">
        <f t="shared" si="2"/>
        <v>0</v>
      </c>
      <c r="S143" s="136">
        <v>0</v>
      </c>
      <c r="T143" s="137">
        <f t="shared" si="3"/>
        <v>0</v>
      </c>
      <c r="AR143" s="138" t="s">
        <v>120</v>
      </c>
      <c r="AT143" s="138" t="s">
        <v>124</v>
      </c>
      <c r="AU143" s="138" t="s">
        <v>83</v>
      </c>
      <c r="AY143" s="17" t="s">
        <v>121</v>
      </c>
      <c r="BE143" s="139">
        <f t="shared" si="4"/>
        <v>0</v>
      </c>
      <c r="BF143" s="139">
        <f t="shared" si="5"/>
        <v>0</v>
      </c>
      <c r="BG143" s="139">
        <f t="shared" si="6"/>
        <v>0</v>
      </c>
      <c r="BH143" s="139">
        <f t="shared" si="7"/>
        <v>0</v>
      </c>
      <c r="BI143" s="139">
        <f t="shared" si="8"/>
        <v>0</v>
      </c>
      <c r="BJ143" s="17" t="s">
        <v>81</v>
      </c>
      <c r="BK143" s="139">
        <f t="shared" si="9"/>
        <v>0</v>
      </c>
      <c r="BL143" s="17" t="s">
        <v>120</v>
      </c>
      <c r="BM143" s="138" t="s">
        <v>255</v>
      </c>
    </row>
    <row r="144" spans="2:65" s="1" customFormat="1" ht="24.2" customHeight="1">
      <c r="B144" s="32"/>
      <c r="C144" s="127" t="s">
        <v>256</v>
      </c>
      <c r="D144" s="127" t="s">
        <v>124</v>
      </c>
      <c r="E144" s="128" t="s">
        <v>257</v>
      </c>
      <c r="F144" s="129" t="s">
        <v>258</v>
      </c>
      <c r="G144" s="130" t="s">
        <v>156</v>
      </c>
      <c r="H144" s="131">
        <v>2</v>
      </c>
      <c r="I144" s="132"/>
      <c r="J144" s="133">
        <f t="shared" si="0"/>
        <v>0</v>
      </c>
      <c r="K144" s="129" t="s">
        <v>128</v>
      </c>
      <c r="L144" s="32"/>
      <c r="M144" s="134" t="s">
        <v>21</v>
      </c>
      <c r="N144" s="135" t="s">
        <v>44</v>
      </c>
      <c r="P144" s="136">
        <f t="shared" si="1"/>
        <v>0</v>
      </c>
      <c r="Q144" s="136">
        <v>0</v>
      </c>
      <c r="R144" s="136">
        <f t="shared" si="2"/>
        <v>0</v>
      </c>
      <c r="S144" s="136">
        <v>0</v>
      </c>
      <c r="T144" s="137">
        <f t="shared" si="3"/>
        <v>0</v>
      </c>
      <c r="AR144" s="138" t="s">
        <v>120</v>
      </c>
      <c r="AT144" s="138" t="s">
        <v>124</v>
      </c>
      <c r="AU144" s="138" t="s">
        <v>83</v>
      </c>
      <c r="AY144" s="17" t="s">
        <v>121</v>
      </c>
      <c r="BE144" s="139">
        <f t="shared" si="4"/>
        <v>0</v>
      </c>
      <c r="BF144" s="139">
        <f t="shared" si="5"/>
        <v>0</v>
      </c>
      <c r="BG144" s="139">
        <f t="shared" si="6"/>
        <v>0</v>
      </c>
      <c r="BH144" s="139">
        <f t="shared" si="7"/>
        <v>0</v>
      </c>
      <c r="BI144" s="139">
        <f t="shared" si="8"/>
        <v>0</v>
      </c>
      <c r="BJ144" s="17" t="s">
        <v>81</v>
      </c>
      <c r="BK144" s="139">
        <f t="shared" si="9"/>
        <v>0</v>
      </c>
      <c r="BL144" s="17" t="s">
        <v>120</v>
      </c>
      <c r="BM144" s="138" t="s">
        <v>259</v>
      </c>
    </row>
    <row r="145" spans="2:65" s="1" customFormat="1" ht="21.75" customHeight="1">
      <c r="B145" s="32"/>
      <c r="C145" s="127" t="s">
        <v>260</v>
      </c>
      <c r="D145" s="127" t="s">
        <v>124</v>
      </c>
      <c r="E145" s="128" t="s">
        <v>261</v>
      </c>
      <c r="F145" s="129" t="s">
        <v>262</v>
      </c>
      <c r="G145" s="130" t="s">
        <v>156</v>
      </c>
      <c r="H145" s="131">
        <v>2</v>
      </c>
      <c r="I145" s="132"/>
      <c r="J145" s="133">
        <f t="shared" si="0"/>
        <v>0</v>
      </c>
      <c r="K145" s="129" t="s">
        <v>128</v>
      </c>
      <c r="L145" s="32"/>
      <c r="M145" s="134" t="s">
        <v>21</v>
      </c>
      <c r="N145" s="135" t="s">
        <v>44</v>
      </c>
      <c r="P145" s="136">
        <f t="shared" si="1"/>
        <v>0</v>
      </c>
      <c r="Q145" s="136">
        <v>0</v>
      </c>
      <c r="R145" s="136">
        <f t="shared" si="2"/>
        <v>0</v>
      </c>
      <c r="S145" s="136">
        <v>0</v>
      </c>
      <c r="T145" s="137">
        <f t="shared" si="3"/>
        <v>0</v>
      </c>
      <c r="AR145" s="138" t="s">
        <v>120</v>
      </c>
      <c r="AT145" s="138" t="s">
        <v>124</v>
      </c>
      <c r="AU145" s="138" t="s">
        <v>83</v>
      </c>
      <c r="AY145" s="17" t="s">
        <v>121</v>
      </c>
      <c r="BE145" s="139">
        <f t="shared" si="4"/>
        <v>0</v>
      </c>
      <c r="BF145" s="139">
        <f t="shared" si="5"/>
        <v>0</v>
      </c>
      <c r="BG145" s="139">
        <f t="shared" si="6"/>
        <v>0</v>
      </c>
      <c r="BH145" s="139">
        <f t="shared" si="7"/>
        <v>0</v>
      </c>
      <c r="BI145" s="139">
        <f t="shared" si="8"/>
        <v>0</v>
      </c>
      <c r="BJ145" s="17" t="s">
        <v>81</v>
      </c>
      <c r="BK145" s="139">
        <f t="shared" si="9"/>
        <v>0</v>
      </c>
      <c r="BL145" s="17" t="s">
        <v>120</v>
      </c>
      <c r="BM145" s="138" t="s">
        <v>263</v>
      </c>
    </row>
    <row r="146" spans="2:65" s="1" customFormat="1" ht="16.5" customHeight="1">
      <c r="B146" s="32"/>
      <c r="C146" s="127" t="s">
        <v>264</v>
      </c>
      <c r="D146" s="127" t="s">
        <v>124</v>
      </c>
      <c r="E146" s="128" t="s">
        <v>265</v>
      </c>
      <c r="F146" s="129" t="s">
        <v>266</v>
      </c>
      <c r="G146" s="130" t="s">
        <v>156</v>
      </c>
      <c r="H146" s="131">
        <v>2</v>
      </c>
      <c r="I146" s="132"/>
      <c r="J146" s="133">
        <f t="shared" si="0"/>
        <v>0</v>
      </c>
      <c r="K146" s="129" t="s">
        <v>128</v>
      </c>
      <c r="L146" s="32"/>
      <c r="M146" s="134" t="s">
        <v>21</v>
      </c>
      <c r="N146" s="135" t="s">
        <v>44</v>
      </c>
      <c r="P146" s="136">
        <f t="shared" si="1"/>
        <v>0</v>
      </c>
      <c r="Q146" s="136">
        <v>0</v>
      </c>
      <c r="R146" s="136">
        <f t="shared" si="2"/>
        <v>0</v>
      </c>
      <c r="S146" s="136">
        <v>0</v>
      </c>
      <c r="T146" s="137">
        <f t="shared" si="3"/>
        <v>0</v>
      </c>
      <c r="AR146" s="138" t="s">
        <v>120</v>
      </c>
      <c r="AT146" s="138" t="s">
        <v>124</v>
      </c>
      <c r="AU146" s="138" t="s">
        <v>83</v>
      </c>
      <c r="AY146" s="17" t="s">
        <v>121</v>
      </c>
      <c r="BE146" s="139">
        <f t="shared" si="4"/>
        <v>0</v>
      </c>
      <c r="BF146" s="139">
        <f t="shared" si="5"/>
        <v>0</v>
      </c>
      <c r="BG146" s="139">
        <f t="shared" si="6"/>
        <v>0</v>
      </c>
      <c r="BH146" s="139">
        <f t="shared" si="7"/>
        <v>0</v>
      </c>
      <c r="BI146" s="139">
        <f t="shared" si="8"/>
        <v>0</v>
      </c>
      <c r="BJ146" s="17" t="s">
        <v>81</v>
      </c>
      <c r="BK146" s="139">
        <f t="shared" si="9"/>
        <v>0</v>
      </c>
      <c r="BL146" s="17" t="s">
        <v>120</v>
      </c>
      <c r="BM146" s="138" t="s">
        <v>267</v>
      </c>
    </row>
    <row r="147" spans="2:65" s="1" customFormat="1" ht="16.5" customHeight="1">
      <c r="B147" s="32"/>
      <c r="C147" s="127" t="s">
        <v>268</v>
      </c>
      <c r="D147" s="127" t="s">
        <v>124</v>
      </c>
      <c r="E147" s="128" t="s">
        <v>269</v>
      </c>
      <c r="F147" s="129" t="s">
        <v>270</v>
      </c>
      <c r="G147" s="130" t="s">
        <v>156</v>
      </c>
      <c r="H147" s="131">
        <v>2</v>
      </c>
      <c r="I147" s="132"/>
      <c r="J147" s="133">
        <f t="shared" si="0"/>
        <v>0</v>
      </c>
      <c r="K147" s="129" t="s">
        <v>128</v>
      </c>
      <c r="L147" s="32"/>
      <c r="M147" s="134" t="s">
        <v>21</v>
      </c>
      <c r="N147" s="135" t="s">
        <v>44</v>
      </c>
      <c r="P147" s="136">
        <f t="shared" si="1"/>
        <v>0</v>
      </c>
      <c r="Q147" s="136">
        <v>0</v>
      </c>
      <c r="R147" s="136">
        <f t="shared" si="2"/>
        <v>0</v>
      </c>
      <c r="S147" s="136">
        <v>0</v>
      </c>
      <c r="T147" s="137">
        <f t="shared" si="3"/>
        <v>0</v>
      </c>
      <c r="AR147" s="138" t="s">
        <v>120</v>
      </c>
      <c r="AT147" s="138" t="s">
        <v>124</v>
      </c>
      <c r="AU147" s="138" t="s">
        <v>83</v>
      </c>
      <c r="AY147" s="17" t="s">
        <v>121</v>
      </c>
      <c r="BE147" s="139">
        <f t="shared" si="4"/>
        <v>0</v>
      </c>
      <c r="BF147" s="139">
        <f t="shared" si="5"/>
        <v>0</v>
      </c>
      <c r="BG147" s="139">
        <f t="shared" si="6"/>
        <v>0</v>
      </c>
      <c r="BH147" s="139">
        <f t="shared" si="7"/>
        <v>0</v>
      </c>
      <c r="BI147" s="139">
        <f t="shared" si="8"/>
        <v>0</v>
      </c>
      <c r="BJ147" s="17" t="s">
        <v>81</v>
      </c>
      <c r="BK147" s="139">
        <f t="shared" si="9"/>
        <v>0</v>
      </c>
      <c r="BL147" s="17" t="s">
        <v>120</v>
      </c>
      <c r="BM147" s="138" t="s">
        <v>271</v>
      </c>
    </row>
    <row r="148" spans="2:65" s="1" customFormat="1" ht="16.5" customHeight="1">
      <c r="B148" s="32"/>
      <c r="C148" s="161" t="s">
        <v>272</v>
      </c>
      <c r="D148" s="161" t="s">
        <v>146</v>
      </c>
      <c r="E148" s="162" t="s">
        <v>273</v>
      </c>
      <c r="F148" s="163" t="s">
        <v>274</v>
      </c>
      <c r="G148" s="164" t="s">
        <v>275</v>
      </c>
      <c r="H148" s="165">
        <v>0.5</v>
      </c>
      <c r="I148" s="166"/>
      <c r="J148" s="167">
        <f t="shared" si="0"/>
        <v>0</v>
      </c>
      <c r="K148" s="163" t="s">
        <v>128</v>
      </c>
      <c r="L148" s="168"/>
      <c r="M148" s="169" t="s">
        <v>21</v>
      </c>
      <c r="N148" s="170" t="s">
        <v>44</v>
      </c>
      <c r="P148" s="136">
        <f t="shared" si="1"/>
        <v>0</v>
      </c>
      <c r="Q148" s="136">
        <v>0</v>
      </c>
      <c r="R148" s="136">
        <f t="shared" si="2"/>
        <v>0</v>
      </c>
      <c r="S148" s="136">
        <v>0</v>
      </c>
      <c r="T148" s="137">
        <f t="shared" si="3"/>
        <v>0</v>
      </c>
      <c r="AR148" s="138" t="s">
        <v>149</v>
      </c>
      <c r="AT148" s="138" t="s">
        <v>146</v>
      </c>
      <c r="AU148" s="138" t="s">
        <v>83</v>
      </c>
      <c r="AY148" s="17" t="s">
        <v>121</v>
      </c>
      <c r="BE148" s="139">
        <f t="shared" si="4"/>
        <v>0</v>
      </c>
      <c r="BF148" s="139">
        <f t="shared" si="5"/>
        <v>0</v>
      </c>
      <c r="BG148" s="139">
        <f t="shared" si="6"/>
        <v>0</v>
      </c>
      <c r="BH148" s="139">
        <f t="shared" si="7"/>
        <v>0</v>
      </c>
      <c r="BI148" s="139">
        <f t="shared" si="8"/>
        <v>0</v>
      </c>
      <c r="BJ148" s="17" t="s">
        <v>81</v>
      </c>
      <c r="BK148" s="139">
        <f t="shared" si="9"/>
        <v>0</v>
      </c>
      <c r="BL148" s="17" t="s">
        <v>149</v>
      </c>
      <c r="BM148" s="138" t="s">
        <v>276</v>
      </c>
    </row>
    <row r="149" spans="2:65" s="11" customFormat="1" ht="22.9" customHeight="1">
      <c r="B149" s="115"/>
      <c r="D149" s="116" t="s">
        <v>72</v>
      </c>
      <c r="E149" s="125" t="s">
        <v>277</v>
      </c>
      <c r="F149" s="125" t="s">
        <v>278</v>
      </c>
      <c r="I149" s="118"/>
      <c r="J149" s="126">
        <f>BK149</f>
        <v>0</v>
      </c>
      <c r="L149" s="115"/>
      <c r="M149" s="120"/>
      <c r="P149" s="121">
        <f>SUM(P150:P152)</f>
        <v>0</v>
      </c>
      <c r="R149" s="121">
        <f>SUM(R150:R152)</f>
        <v>0</v>
      </c>
      <c r="T149" s="122">
        <f>SUM(T150:T152)</f>
        <v>0</v>
      </c>
      <c r="AR149" s="116" t="s">
        <v>120</v>
      </c>
      <c r="AT149" s="123" t="s">
        <v>72</v>
      </c>
      <c r="AU149" s="123" t="s">
        <v>81</v>
      </c>
      <c r="AY149" s="116" t="s">
        <v>121</v>
      </c>
      <c r="BK149" s="124">
        <f>SUM(BK150:BK152)</f>
        <v>0</v>
      </c>
    </row>
    <row r="150" spans="2:65" s="1" customFormat="1" ht="38.65" customHeight="1">
      <c r="B150" s="32"/>
      <c r="C150" s="161" t="s">
        <v>279</v>
      </c>
      <c r="D150" s="161" t="s">
        <v>146</v>
      </c>
      <c r="E150" s="162" t="s">
        <v>280</v>
      </c>
      <c r="F150" s="163" t="s">
        <v>281</v>
      </c>
      <c r="G150" s="164" t="s">
        <v>156</v>
      </c>
      <c r="H150" s="165">
        <v>2</v>
      </c>
      <c r="I150" s="166"/>
      <c r="J150" s="167">
        <f>ROUND(I150*H150,2)</f>
        <v>0</v>
      </c>
      <c r="K150" s="163" t="s">
        <v>21</v>
      </c>
      <c r="L150" s="168"/>
      <c r="M150" s="169" t="s">
        <v>21</v>
      </c>
      <c r="N150" s="170" t="s">
        <v>44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149</v>
      </c>
      <c r="AT150" s="138" t="s">
        <v>146</v>
      </c>
      <c r="AU150" s="138" t="s">
        <v>83</v>
      </c>
      <c r="AY150" s="17" t="s">
        <v>121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81</v>
      </c>
      <c r="BK150" s="139">
        <f>ROUND(I150*H150,2)</f>
        <v>0</v>
      </c>
      <c r="BL150" s="17" t="s">
        <v>149</v>
      </c>
      <c r="BM150" s="138" t="s">
        <v>282</v>
      </c>
    </row>
    <row r="151" spans="2:65" s="1" customFormat="1" ht="21.75" customHeight="1">
      <c r="B151" s="32"/>
      <c r="C151" s="161" t="s">
        <v>283</v>
      </c>
      <c r="D151" s="161" t="s">
        <v>146</v>
      </c>
      <c r="E151" s="162" t="s">
        <v>284</v>
      </c>
      <c r="F151" s="163" t="s">
        <v>285</v>
      </c>
      <c r="G151" s="164" t="s">
        <v>156</v>
      </c>
      <c r="H151" s="165">
        <v>1</v>
      </c>
      <c r="I151" s="166"/>
      <c r="J151" s="167">
        <f>ROUND(I151*H151,2)</f>
        <v>0</v>
      </c>
      <c r="K151" s="163" t="s">
        <v>21</v>
      </c>
      <c r="L151" s="168"/>
      <c r="M151" s="169" t="s">
        <v>21</v>
      </c>
      <c r="N151" s="170" t="s">
        <v>44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149</v>
      </c>
      <c r="AT151" s="138" t="s">
        <v>146</v>
      </c>
      <c r="AU151" s="138" t="s">
        <v>83</v>
      </c>
      <c r="AY151" s="17" t="s">
        <v>121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7" t="s">
        <v>81</v>
      </c>
      <c r="BK151" s="139">
        <f>ROUND(I151*H151,2)</f>
        <v>0</v>
      </c>
      <c r="BL151" s="17" t="s">
        <v>149</v>
      </c>
      <c r="BM151" s="138" t="s">
        <v>286</v>
      </c>
    </row>
    <row r="152" spans="2:65" s="1" customFormat="1" ht="21.75" customHeight="1">
      <c r="B152" s="32"/>
      <c r="C152" s="161" t="s">
        <v>287</v>
      </c>
      <c r="D152" s="161" t="s">
        <v>146</v>
      </c>
      <c r="E152" s="162" t="s">
        <v>288</v>
      </c>
      <c r="F152" s="163" t="s">
        <v>289</v>
      </c>
      <c r="G152" s="164" t="s">
        <v>156</v>
      </c>
      <c r="H152" s="165">
        <v>1</v>
      </c>
      <c r="I152" s="166"/>
      <c r="J152" s="167">
        <f>ROUND(I152*H152,2)</f>
        <v>0</v>
      </c>
      <c r="K152" s="163" t="s">
        <v>21</v>
      </c>
      <c r="L152" s="168"/>
      <c r="M152" s="169" t="s">
        <v>21</v>
      </c>
      <c r="N152" s="170" t="s">
        <v>44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149</v>
      </c>
      <c r="AT152" s="138" t="s">
        <v>146</v>
      </c>
      <c r="AU152" s="138" t="s">
        <v>83</v>
      </c>
      <c r="AY152" s="17" t="s">
        <v>121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81</v>
      </c>
      <c r="BK152" s="139">
        <f>ROUND(I152*H152,2)</f>
        <v>0</v>
      </c>
      <c r="BL152" s="17" t="s">
        <v>149</v>
      </c>
      <c r="BM152" s="138" t="s">
        <v>290</v>
      </c>
    </row>
    <row r="153" spans="2:65" s="11" customFormat="1" ht="22.9" customHeight="1">
      <c r="B153" s="115"/>
      <c r="D153" s="116" t="s">
        <v>72</v>
      </c>
      <c r="E153" s="125" t="s">
        <v>291</v>
      </c>
      <c r="F153" s="125" t="s">
        <v>292</v>
      </c>
      <c r="I153" s="118"/>
      <c r="J153" s="126">
        <f>BK153</f>
        <v>0</v>
      </c>
      <c r="L153" s="115"/>
      <c r="M153" s="120"/>
      <c r="P153" s="121">
        <f>SUM(P154:P207)</f>
        <v>0</v>
      </c>
      <c r="R153" s="121">
        <f>SUM(R154:R207)</f>
        <v>0</v>
      </c>
      <c r="T153" s="122">
        <f>SUM(T154:T207)</f>
        <v>0</v>
      </c>
      <c r="AR153" s="116" t="s">
        <v>120</v>
      </c>
      <c r="AT153" s="123" t="s">
        <v>72</v>
      </c>
      <c r="AU153" s="123" t="s">
        <v>81</v>
      </c>
      <c r="AY153" s="116" t="s">
        <v>121</v>
      </c>
      <c r="BK153" s="124">
        <f>SUM(BK154:BK207)</f>
        <v>0</v>
      </c>
    </row>
    <row r="154" spans="2:65" s="1" customFormat="1" ht="21.75" customHeight="1">
      <c r="B154" s="32"/>
      <c r="C154" s="127" t="s">
        <v>293</v>
      </c>
      <c r="D154" s="127" t="s">
        <v>124</v>
      </c>
      <c r="E154" s="128" t="s">
        <v>294</v>
      </c>
      <c r="F154" s="129" t="s">
        <v>295</v>
      </c>
      <c r="G154" s="130" t="s">
        <v>156</v>
      </c>
      <c r="H154" s="131">
        <v>1</v>
      </c>
      <c r="I154" s="132"/>
      <c r="J154" s="133">
        <f t="shared" ref="J154:J165" si="10">ROUND(I154*H154,2)</f>
        <v>0</v>
      </c>
      <c r="K154" s="129" t="s">
        <v>128</v>
      </c>
      <c r="L154" s="32"/>
      <c r="M154" s="134" t="s">
        <v>21</v>
      </c>
      <c r="N154" s="135" t="s">
        <v>44</v>
      </c>
      <c r="P154" s="136">
        <f t="shared" ref="P154:P165" si="11">O154*H154</f>
        <v>0</v>
      </c>
      <c r="Q154" s="136">
        <v>0</v>
      </c>
      <c r="R154" s="136">
        <f t="shared" ref="R154:R165" si="12">Q154*H154</f>
        <v>0</v>
      </c>
      <c r="S154" s="136">
        <v>0</v>
      </c>
      <c r="T154" s="137">
        <f t="shared" ref="T154:T165" si="13">S154*H154</f>
        <v>0</v>
      </c>
      <c r="AR154" s="138" t="s">
        <v>120</v>
      </c>
      <c r="AT154" s="138" t="s">
        <v>124</v>
      </c>
      <c r="AU154" s="138" t="s">
        <v>83</v>
      </c>
      <c r="AY154" s="17" t="s">
        <v>121</v>
      </c>
      <c r="BE154" s="139">
        <f t="shared" ref="BE154:BE165" si="14">IF(N154="základní",J154,0)</f>
        <v>0</v>
      </c>
      <c r="BF154" s="139">
        <f t="shared" ref="BF154:BF165" si="15">IF(N154="snížená",J154,0)</f>
        <v>0</v>
      </c>
      <c r="BG154" s="139">
        <f t="shared" ref="BG154:BG165" si="16">IF(N154="zákl. přenesená",J154,0)</f>
        <v>0</v>
      </c>
      <c r="BH154" s="139">
        <f t="shared" ref="BH154:BH165" si="17">IF(N154="sníž. přenesená",J154,0)</f>
        <v>0</v>
      </c>
      <c r="BI154" s="139">
        <f t="shared" ref="BI154:BI165" si="18">IF(N154="nulová",J154,0)</f>
        <v>0</v>
      </c>
      <c r="BJ154" s="17" t="s">
        <v>81</v>
      </c>
      <c r="BK154" s="139">
        <f t="shared" ref="BK154:BK165" si="19">ROUND(I154*H154,2)</f>
        <v>0</v>
      </c>
      <c r="BL154" s="17" t="s">
        <v>120</v>
      </c>
      <c r="BM154" s="138" t="s">
        <v>296</v>
      </c>
    </row>
    <row r="155" spans="2:65" s="1" customFormat="1" ht="37.9" customHeight="1">
      <c r="B155" s="32"/>
      <c r="C155" s="161" t="s">
        <v>297</v>
      </c>
      <c r="D155" s="161" t="s">
        <v>146</v>
      </c>
      <c r="E155" s="162" t="s">
        <v>298</v>
      </c>
      <c r="F155" s="163" t="s">
        <v>299</v>
      </c>
      <c r="G155" s="164" t="s">
        <v>156</v>
      </c>
      <c r="H155" s="165">
        <v>1</v>
      </c>
      <c r="I155" s="166"/>
      <c r="J155" s="167">
        <f t="shared" si="10"/>
        <v>0</v>
      </c>
      <c r="K155" s="163" t="s">
        <v>128</v>
      </c>
      <c r="L155" s="168"/>
      <c r="M155" s="169" t="s">
        <v>21</v>
      </c>
      <c r="N155" s="170" t="s">
        <v>44</v>
      </c>
      <c r="P155" s="136">
        <f t="shared" si="11"/>
        <v>0</v>
      </c>
      <c r="Q155" s="136">
        <v>0</v>
      </c>
      <c r="R155" s="136">
        <f t="shared" si="12"/>
        <v>0</v>
      </c>
      <c r="S155" s="136">
        <v>0</v>
      </c>
      <c r="T155" s="137">
        <f t="shared" si="13"/>
        <v>0</v>
      </c>
      <c r="AR155" s="138" t="s">
        <v>149</v>
      </c>
      <c r="AT155" s="138" t="s">
        <v>146</v>
      </c>
      <c r="AU155" s="138" t="s">
        <v>83</v>
      </c>
      <c r="AY155" s="17" t="s">
        <v>121</v>
      </c>
      <c r="BE155" s="139">
        <f t="shared" si="14"/>
        <v>0</v>
      </c>
      <c r="BF155" s="139">
        <f t="shared" si="15"/>
        <v>0</v>
      </c>
      <c r="BG155" s="139">
        <f t="shared" si="16"/>
        <v>0</v>
      </c>
      <c r="BH155" s="139">
        <f t="shared" si="17"/>
        <v>0</v>
      </c>
      <c r="BI155" s="139">
        <f t="shared" si="18"/>
        <v>0</v>
      </c>
      <c r="BJ155" s="17" t="s">
        <v>81</v>
      </c>
      <c r="BK155" s="139">
        <f t="shared" si="19"/>
        <v>0</v>
      </c>
      <c r="BL155" s="17" t="s">
        <v>149</v>
      </c>
      <c r="BM155" s="138" t="s">
        <v>300</v>
      </c>
    </row>
    <row r="156" spans="2:65" s="1" customFormat="1" ht="24.2" customHeight="1">
      <c r="B156" s="32"/>
      <c r="C156" s="127" t="s">
        <v>301</v>
      </c>
      <c r="D156" s="127" t="s">
        <v>124</v>
      </c>
      <c r="E156" s="128" t="s">
        <v>302</v>
      </c>
      <c r="F156" s="129" t="s">
        <v>303</v>
      </c>
      <c r="G156" s="130" t="s">
        <v>156</v>
      </c>
      <c r="H156" s="131">
        <v>1</v>
      </c>
      <c r="I156" s="132"/>
      <c r="J156" s="133">
        <f t="shared" si="10"/>
        <v>0</v>
      </c>
      <c r="K156" s="129" t="s">
        <v>128</v>
      </c>
      <c r="L156" s="32"/>
      <c r="M156" s="134" t="s">
        <v>21</v>
      </c>
      <c r="N156" s="135" t="s">
        <v>44</v>
      </c>
      <c r="P156" s="136">
        <f t="shared" si="11"/>
        <v>0</v>
      </c>
      <c r="Q156" s="136">
        <v>0</v>
      </c>
      <c r="R156" s="136">
        <f t="shared" si="12"/>
        <v>0</v>
      </c>
      <c r="S156" s="136">
        <v>0</v>
      </c>
      <c r="T156" s="137">
        <f t="shared" si="13"/>
        <v>0</v>
      </c>
      <c r="AR156" s="138" t="s">
        <v>120</v>
      </c>
      <c r="AT156" s="138" t="s">
        <v>124</v>
      </c>
      <c r="AU156" s="138" t="s">
        <v>83</v>
      </c>
      <c r="AY156" s="17" t="s">
        <v>121</v>
      </c>
      <c r="BE156" s="139">
        <f t="shared" si="14"/>
        <v>0</v>
      </c>
      <c r="BF156" s="139">
        <f t="shared" si="15"/>
        <v>0</v>
      </c>
      <c r="BG156" s="139">
        <f t="shared" si="16"/>
        <v>0</v>
      </c>
      <c r="BH156" s="139">
        <f t="shared" si="17"/>
        <v>0</v>
      </c>
      <c r="BI156" s="139">
        <f t="shared" si="18"/>
        <v>0</v>
      </c>
      <c r="BJ156" s="17" t="s">
        <v>81</v>
      </c>
      <c r="BK156" s="139">
        <f t="shared" si="19"/>
        <v>0</v>
      </c>
      <c r="BL156" s="17" t="s">
        <v>120</v>
      </c>
      <c r="BM156" s="138" t="s">
        <v>304</v>
      </c>
    </row>
    <row r="157" spans="2:65" s="1" customFormat="1" ht="37.9" customHeight="1">
      <c r="B157" s="32"/>
      <c r="C157" s="161" t="s">
        <v>305</v>
      </c>
      <c r="D157" s="161" t="s">
        <v>146</v>
      </c>
      <c r="E157" s="162" t="s">
        <v>306</v>
      </c>
      <c r="F157" s="163" t="s">
        <v>307</v>
      </c>
      <c r="G157" s="164" t="s">
        <v>156</v>
      </c>
      <c r="H157" s="165">
        <v>1</v>
      </c>
      <c r="I157" s="166"/>
      <c r="J157" s="167">
        <f t="shared" si="10"/>
        <v>0</v>
      </c>
      <c r="K157" s="163" t="s">
        <v>128</v>
      </c>
      <c r="L157" s="168"/>
      <c r="M157" s="169" t="s">
        <v>21</v>
      </c>
      <c r="N157" s="170" t="s">
        <v>44</v>
      </c>
      <c r="P157" s="136">
        <f t="shared" si="11"/>
        <v>0</v>
      </c>
      <c r="Q157" s="136">
        <v>0</v>
      </c>
      <c r="R157" s="136">
        <f t="shared" si="12"/>
        <v>0</v>
      </c>
      <c r="S157" s="136">
        <v>0</v>
      </c>
      <c r="T157" s="137">
        <f t="shared" si="13"/>
        <v>0</v>
      </c>
      <c r="AR157" s="138" t="s">
        <v>149</v>
      </c>
      <c r="AT157" s="138" t="s">
        <v>146</v>
      </c>
      <c r="AU157" s="138" t="s">
        <v>83</v>
      </c>
      <c r="AY157" s="17" t="s">
        <v>121</v>
      </c>
      <c r="BE157" s="139">
        <f t="shared" si="14"/>
        <v>0</v>
      </c>
      <c r="BF157" s="139">
        <f t="shared" si="15"/>
        <v>0</v>
      </c>
      <c r="BG157" s="139">
        <f t="shared" si="16"/>
        <v>0</v>
      </c>
      <c r="BH157" s="139">
        <f t="shared" si="17"/>
        <v>0</v>
      </c>
      <c r="BI157" s="139">
        <f t="shared" si="18"/>
        <v>0</v>
      </c>
      <c r="BJ157" s="17" t="s">
        <v>81</v>
      </c>
      <c r="BK157" s="139">
        <f t="shared" si="19"/>
        <v>0</v>
      </c>
      <c r="BL157" s="17" t="s">
        <v>149</v>
      </c>
      <c r="BM157" s="138" t="s">
        <v>308</v>
      </c>
    </row>
    <row r="158" spans="2:65" s="1" customFormat="1" ht="33" customHeight="1">
      <c r="B158" s="32"/>
      <c r="C158" s="127" t="s">
        <v>309</v>
      </c>
      <c r="D158" s="127" t="s">
        <v>124</v>
      </c>
      <c r="E158" s="128" t="s">
        <v>310</v>
      </c>
      <c r="F158" s="129" t="s">
        <v>311</v>
      </c>
      <c r="G158" s="130" t="s">
        <v>156</v>
      </c>
      <c r="H158" s="131">
        <v>8</v>
      </c>
      <c r="I158" s="132"/>
      <c r="J158" s="133">
        <f t="shared" si="10"/>
        <v>0</v>
      </c>
      <c r="K158" s="129" t="s">
        <v>128</v>
      </c>
      <c r="L158" s="32"/>
      <c r="M158" s="134" t="s">
        <v>21</v>
      </c>
      <c r="N158" s="135" t="s">
        <v>44</v>
      </c>
      <c r="P158" s="136">
        <f t="shared" si="11"/>
        <v>0</v>
      </c>
      <c r="Q158" s="136">
        <v>0</v>
      </c>
      <c r="R158" s="136">
        <f t="shared" si="12"/>
        <v>0</v>
      </c>
      <c r="S158" s="136">
        <v>0</v>
      </c>
      <c r="T158" s="137">
        <f t="shared" si="13"/>
        <v>0</v>
      </c>
      <c r="AR158" s="138" t="s">
        <v>120</v>
      </c>
      <c r="AT158" s="138" t="s">
        <v>124</v>
      </c>
      <c r="AU158" s="138" t="s">
        <v>83</v>
      </c>
      <c r="AY158" s="17" t="s">
        <v>121</v>
      </c>
      <c r="BE158" s="139">
        <f t="shared" si="14"/>
        <v>0</v>
      </c>
      <c r="BF158" s="139">
        <f t="shared" si="15"/>
        <v>0</v>
      </c>
      <c r="BG158" s="139">
        <f t="shared" si="16"/>
        <v>0</v>
      </c>
      <c r="BH158" s="139">
        <f t="shared" si="17"/>
        <v>0</v>
      </c>
      <c r="BI158" s="139">
        <f t="shared" si="18"/>
        <v>0</v>
      </c>
      <c r="BJ158" s="17" t="s">
        <v>81</v>
      </c>
      <c r="BK158" s="139">
        <f t="shared" si="19"/>
        <v>0</v>
      </c>
      <c r="BL158" s="17" t="s">
        <v>120</v>
      </c>
      <c r="BM158" s="138" t="s">
        <v>312</v>
      </c>
    </row>
    <row r="159" spans="2:65" s="1" customFormat="1" ht="33" customHeight="1">
      <c r="B159" s="32"/>
      <c r="C159" s="127" t="s">
        <v>313</v>
      </c>
      <c r="D159" s="127" t="s">
        <v>124</v>
      </c>
      <c r="E159" s="128" t="s">
        <v>314</v>
      </c>
      <c r="F159" s="129" t="s">
        <v>315</v>
      </c>
      <c r="G159" s="130" t="s">
        <v>156</v>
      </c>
      <c r="H159" s="131">
        <v>2</v>
      </c>
      <c r="I159" s="132"/>
      <c r="J159" s="133">
        <f t="shared" si="10"/>
        <v>0</v>
      </c>
      <c r="K159" s="129" t="s">
        <v>128</v>
      </c>
      <c r="L159" s="32"/>
      <c r="M159" s="134" t="s">
        <v>21</v>
      </c>
      <c r="N159" s="135" t="s">
        <v>44</v>
      </c>
      <c r="P159" s="136">
        <f t="shared" si="11"/>
        <v>0</v>
      </c>
      <c r="Q159" s="136">
        <v>0</v>
      </c>
      <c r="R159" s="136">
        <f t="shared" si="12"/>
        <v>0</v>
      </c>
      <c r="S159" s="136">
        <v>0</v>
      </c>
      <c r="T159" s="137">
        <f t="shared" si="13"/>
        <v>0</v>
      </c>
      <c r="AR159" s="138" t="s">
        <v>120</v>
      </c>
      <c r="AT159" s="138" t="s">
        <v>124</v>
      </c>
      <c r="AU159" s="138" t="s">
        <v>83</v>
      </c>
      <c r="AY159" s="17" t="s">
        <v>121</v>
      </c>
      <c r="BE159" s="139">
        <f t="shared" si="14"/>
        <v>0</v>
      </c>
      <c r="BF159" s="139">
        <f t="shared" si="15"/>
        <v>0</v>
      </c>
      <c r="BG159" s="139">
        <f t="shared" si="16"/>
        <v>0</v>
      </c>
      <c r="BH159" s="139">
        <f t="shared" si="17"/>
        <v>0</v>
      </c>
      <c r="BI159" s="139">
        <f t="shared" si="18"/>
        <v>0</v>
      </c>
      <c r="BJ159" s="17" t="s">
        <v>81</v>
      </c>
      <c r="BK159" s="139">
        <f t="shared" si="19"/>
        <v>0</v>
      </c>
      <c r="BL159" s="17" t="s">
        <v>120</v>
      </c>
      <c r="BM159" s="138" t="s">
        <v>316</v>
      </c>
    </row>
    <row r="160" spans="2:65" s="1" customFormat="1" ht="55.5" customHeight="1">
      <c r="B160" s="32"/>
      <c r="C160" s="161" t="s">
        <v>317</v>
      </c>
      <c r="D160" s="161" t="s">
        <v>146</v>
      </c>
      <c r="E160" s="162" t="s">
        <v>318</v>
      </c>
      <c r="F160" s="163" t="s">
        <v>319</v>
      </c>
      <c r="G160" s="164" t="s">
        <v>156</v>
      </c>
      <c r="H160" s="165">
        <v>2</v>
      </c>
      <c r="I160" s="166"/>
      <c r="J160" s="167">
        <f t="shared" si="10"/>
        <v>0</v>
      </c>
      <c r="K160" s="163" t="s">
        <v>128</v>
      </c>
      <c r="L160" s="168"/>
      <c r="M160" s="169" t="s">
        <v>21</v>
      </c>
      <c r="N160" s="170" t="s">
        <v>44</v>
      </c>
      <c r="P160" s="136">
        <f t="shared" si="11"/>
        <v>0</v>
      </c>
      <c r="Q160" s="136">
        <v>0</v>
      </c>
      <c r="R160" s="136">
        <f t="shared" si="12"/>
        <v>0</v>
      </c>
      <c r="S160" s="136">
        <v>0</v>
      </c>
      <c r="T160" s="137">
        <f t="shared" si="13"/>
        <v>0</v>
      </c>
      <c r="AR160" s="138" t="s">
        <v>149</v>
      </c>
      <c r="AT160" s="138" t="s">
        <v>146</v>
      </c>
      <c r="AU160" s="138" t="s">
        <v>83</v>
      </c>
      <c r="AY160" s="17" t="s">
        <v>121</v>
      </c>
      <c r="BE160" s="139">
        <f t="shared" si="14"/>
        <v>0</v>
      </c>
      <c r="BF160" s="139">
        <f t="shared" si="15"/>
        <v>0</v>
      </c>
      <c r="BG160" s="139">
        <f t="shared" si="16"/>
        <v>0</v>
      </c>
      <c r="BH160" s="139">
        <f t="shared" si="17"/>
        <v>0</v>
      </c>
      <c r="BI160" s="139">
        <f t="shared" si="18"/>
        <v>0</v>
      </c>
      <c r="BJ160" s="17" t="s">
        <v>81</v>
      </c>
      <c r="BK160" s="139">
        <f t="shared" si="19"/>
        <v>0</v>
      </c>
      <c r="BL160" s="17" t="s">
        <v>149</v>
      </c>
      <c r="BM160" s="138" t="s">
        <v>320</v>
      </c>
    </row>
    <row r="161" spans="2:65" s="1" customFormat="1" ht="33" customHeight="1">
      <c r="B161" s="32"/>
      <c r="C161" s="127" t="s">
        <v>321</v>
      </c>
      <c r="D161" s="127" t="s">
        <v>124</v>
      </c>
      <c r="E161" s="128" t="s">
        <v>322</v>
      </c>
      <c r="F161" s="129" t="s">
        <v>323</v>
      </c>
      <c r="G161" s="130" t="s">
        <v>156</v>
      </c>
      <c r="H161" s="131">
        <v>2</v>
      </c>
      <c r="I161" s="132"/>
      <c r="J161" s="133">
        <f t="shared" si="10"/>
        <v>0</v>
      </c>
      <c r="K161" s="129" t="s">
        <v>128</v>
      </c>
      <c r="L161" s="32"/>
      <c r="M161" s="134" t="s">
        <v>21</v>
      </c>
      <c r="N161" s="135" t="s">
        <v>44</v>
      </c>
      <c r="P161" s="136">
        <f t="shared" si="11"/>
        <v>0</v>
      </c>
      <c r="Q161" s="136">
        <v>0</v>
      </c>
      <c r="R161" s="136">
        <f t="shared" si="12"/>
        <v>0</v>
      </c>
      <c r="S161" s="136">
        <v>0</v>
      </c>
      <c r="T161" s="137">
        <f t="shared" si="13"/>
        <v>0</v>
      </c>
      <c r="AR161" s="138" t="s">
        <v>120</v>
      </c>
      <c r="AT161" s="138" t="s">
        <v>124</v>
      </c>
      <c r="AU161" s="138" t="s">
        <v>83</v>
      </c>
      <c r="AY161" s="17" t="s">
        <v>121</v>
      </c>
      <c r="BE161" s="139">
        <f t="shared" si="14"/>
        <v>0</v>
      </c>
      <c r="BF161" s="139">
        <f t="shared" si="15"/>
        <v>0</v>
      </c>
      <c r="BG161" s="139">
        <f t="shared" si="16"/>
        <v>0</v>
      </c>
      <c r="BH161" s="139">
        <f t="shared" si="17"/>
        <v>0</v>
      </c>
      <c r="BI161" s="139">
        <f t="shared" si="18"/>
        <v>0</v>
      </c>
      <c r="BJ161" s="17" t="s">
        <v>81</v>
      </c>
      <c r="BK161" s="139">
        <f t="shared" si="19"/>
        <v>0</v>
      </c>
      <c r="BL161" s="17" t="s">
        <v>120</v>
      </c>
      <c r="BM161" s="138" t="s">
        <v>324</v>
      </c>
    </row>
    <row r="162" spans="2:65" s="1" customFormat="1" ht="37.9" customHeight="1">
      <c r="B162" s="32"/>
      <c r="C162" s="161" t="s">
        <v>325</v>
      </c>
      <c r="D162" s="161" t="s">
        <v>146</v>
      </c>
      <c r="E162" s="162" t="s">
        <v>326</v>
      </c>
      <c r="F162" s="163" t="s">
        <v>327</v>
      </c>
      <c r="G162" s="164" t="s">
        <v>156</v>
      </c>
      <c r="H162" s="165">
        <v>2</v>
      </c>
      <c r="I162" s="166"/>
      <c r="J162" s="167">
        <f t="shared" si="10"/>
        <v>0</v>
      </c>
      <c r="K162" s="163" t="s">
        <v>128</v>
      </c>
      <c r="L162" s="168"/>
      <c r="M162" s="169" t="s">
        <v>21</v>
      </c>
      <c r="N162" s="170" t="s">
        <v>44</v>
      </c>
      <c r="P162" s="136">
        <f t="shared" si="11"/>
        <v>0</v>
      </c>
      <c r="Q162" s="136">
        <v>0</v>
      </c>
      <c r="R162" s="136">
        <f t="shared" si="12"/>
        <v>0</v>
      </c>
      <c r="S162" s="136">
        <v>0</v>
      </c>
      <c r="T162" s="137">
        <f t="shared" si="13"/>
        <v>0</v>
      </c>
      <c r="AR162" s="138" t="s">
        <v>149</v>
      </c>
      <c r="AT162" s="138" t="s">
        <v>146</v>
      </c>
      <c r="AU162" s="138" t="s">
        <v>83</v>
      </c>
      <c r="AY162" s="17" t="s">
        <v>121</v>
      </c>
      <c r="BE162" s="139">
        <f t="shared" si="14"/>
        <v>0</v>
      </c>
      <c r="BF162" s="139">
        <f t="shared" si="15"/>
        <v>0</v>
      </c>
      <c r="BG162" s="139">
        <f t="shared" si="16"/>
        <v>0</v>
      </c>
      <c r="BH162" s="139">
        <f t="shared" si="17"/>
        <v>0</v>
      </c>
      <c r="BI162" s="139">
        <f t="shared" si="18"/>
        <v>0</v>
      </c>
      <c r="BJ162" s="17" t="s">
        <v>81</v>
      </c>
      <c r="BK162" s="139">
        <f t="shared" si="19"/>
        <v>0</v>
      </c>
      <c r="BL162" s="17" t="s">
        <v>149</v>
      </c>
      <c r="BM162" s="138" t="s">
        <v>328</v>
      </c>
    </row>
    <row r="163" spans="2:65" s="1" customFormat="1" ht="33" customHeight="1">
      <c r="B163" s="32"/>
      <c r="C163" s="127" t="s">
        <v>329</v>
      </c>
      <c r="D163" s="127" t="s">
        <v>124</v>
      </c>
      <c r="E163" s="128" t="s">
        <v>330</v>
      </c>
      <c r="F163" s="129" t="s">
        <v>331</v>
      </c>
      <c r="G163" s="130" t="s">
        <v>144</v>
      </c>
      <c r="H163" s="131">
        <v>10</v>
      </c>
      <c r="I163" s="132"/>
      <c r="J163" s="133">
        <f t="shared" si="10"/>
        <v>0</v>
      </c>
      <c r="K163" s="129" t="s">
        <v>128</v>
      </c>
      <c r="L163" s="32"/>
      <c r="M163" s="134" t="s">
        <v>21</v>
      </c>
      <c r="N163" s="135" t="s">
        <v>44</v>
      </c>
      <c r="P163" s="136">
        <f t="shared" si="11"/>
        <v>0</v>
      </c>
      <c r="Q163" s="136">
        <v>0</v>
      </c>
      <c r="R163" s="136">
        <f t="shared" si="12"/>
        <v>0</v>
      </c>
      <c r="S163" s="136">
        <v>0</v>
      </c>
      <c r="T163" s="137">
        <f t="shared" si="13"/>
        <v>0</v>
      </c>
      <c r="AR163" s="138" t="s">
        <v>120</v>
      </c>
      <c r="AT163" s="138" t="s">
        <v>124</v>
      </c>
      <c r="AU163" s="138" t="s">
        <v>83</v>
      </c>
      <c r="AY163" s="17" t="s">
        <v>121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17" t="s">
        <v>81</v>
      </c>
      <c r="BK163" s="139">
        <f t="shared" si="19"/>
        <v>0</v>
      </c>
      <c r="BL163" s="17" t="s">
        <v>120</v>
      </c>
      <c r="BM163" s="138" t="s">
        <v>332</v>
      </c>
    </row>
    <row r="164" spans="2:65" s="1" customFormat="1" ht="24.2" customHeight="1">
      <c r="B164" s="32"/>
      <c r="C164" s="161" t="s">
        <v>333</v>
      </c>
      <c r="D164" s="161" t="s">
        <v>146</v>
      </c>
      <c r="E164" s="162" t="s">
        <v>334</v>
      </c>
      <c r="F164" s="163" t="s">
        <v>335</v>
      </c>
      <c r="G164" s="164" t="s">
        <v>144</v>
      </c>
      <c r="H164" s="165">
        <v>10</v>
      </c>
      <c r="I164" s="166"/>
      <c r="J164" s="167">
        <f t="shared" si="10"/>
        <v>0</v>
      </c>
      <c r="K164" s="163" t="s">
        <v>128</v>
      </c>
      <c r="L164" s="168"/>
      <c r="M164" s="169" t="s">
        <v>21</v>
      </c>
      <c r="N164" s="170" t="s">
        <v>44</v>
      </c>
      <c r="P164" s="136">
        <f t="shared" si="11"/>
        <v>0</v>
      </c>
      <c r="Q164" s="136">
        <v>0</v>
      </c>
      <c r="R164" s="136">
        <f t="shared" si="12"/>
        <v>0</v>
      </c>
      <c r="S164" s="136">
        <v>0</v>
      </c>
      <c r="T164" s="137">
        <f t="shared" si="13"/>
        <v>0</v>
      </c>
      <c r="AR164" s="138" t="s">
        <v>149</v>
      </c>
      <c r="AT164" s="138" t="s">
        <v>146</v>
      </c>
      <c r="AU164" s="138" t="s">
        <v>83</v>
      </c>
      <c r="AY164" s="17" t="s">
        <v>121</v>
      </c>
      <c r="BE164" s="139">
        <f t="shared" si="14"/>
        <v>0</v>
      </c>
      <c r="BF164" s="139">
        <f t="shared" si="15"/>
        <v>0</v>
      </c>
      <c r="BG164" s="139">
        <f t="shared" si="16"/>
        <v>0</v>
      </c>
      <c r="BH164" s="139">
        <f t="shared" si="17"/>
        <v>0</v>
      </c>
      <c r="BI164" s="139">
        <f t="shared" si="18"/>
        <v>0</v>
      </c>
      <c r="BJ164" s="17" t="s">
        <v>81</v>
      </c>
      <c r="BK164" s="139">
        <f t="shared" si="19"/>
        <v>0</v>
      </c>
      <c r="BL164" s="17" t="s">
        <v>149</v>
      </c>
      <c r="BM164" s="138" t="s">
        <v>336</v>
      </c>
    </row>
    <row r="165" spans="2:65" s="1" customFormat="1" ht="33" customHeight="1">
      <c r="B165" s="32"/>
      <c r="C165" s="127" t="s">
        <v>337</v>
      </c>
      <c r="D165" s="127" t="s">
        <v>124</v>
      </c>
      <c r="E165" s="128" t="s">
        <v>338</v>
      </c>
      <c r="F165" s="129" t="s">
        <v>339</v>
      </c>
      <c r="G165" s="130" t="s">
        <v>144</v>
      </c>
      <c r="H165" s="131">
        <v>110</v>
      </c>
      <c r="I165" s="132"/>
      <c r="J165" s="133">
        <f t="shared" si="10"/>
        <v>0</v>
      </c>
      <c r="K165" s="129" t="s">
        <v>128</v>
      </c>
      <c r="L165" s="32"/>
      <c r="M165" s="134" t="s">
        <v>21</v>
      </c>
      <c r="N165" s="135" t="s">
        <v>44</v>
      </c>
      <c r="P165" s="136">
        <f t="shared" si="11"/>
        <v>0</v>
      </c>
      <c r="Q165" s="136">
        <v>0</v>
      </c>
      <c r="R165" s="136">
        <f t="shared" si="12"/>
        <v>0</v>
      </c>
      <c r="S165" s="136">
        <v>0</v>
      </c>
      <c r="T165" s="137">
        <f t="shared" si="13"/>
        <v>0</v>
      </c>
      <c r="AR165" s="138" t="s">
        <v>120</v>
      </c>
      <c r="AT165" s="138" t="s">
        <v>124</v>
      </c>
      <c r="AU165" s="138" t="s">
        <v>83</v>
      </c>
      <c r="AY165" s="17" t="s">
        <v>121</v>
      </c>
      <c r="BE165" s="139">
        <f t="shared" si="14"/>
        <v>0</v>
      </c>
      <c r="BF165" s="139">
        <f t="shared" si="15"/>
        <v>0</v>
      </c>
      <c r="BG165" s="139">
        <f t="shared" si="16"/>
        <v>0</v>
      </c>
      <c r="BH165" s="139">
        <f t="shared" si="17"/>
        <v>0</v>
      </c>
      <c r="BI165" s="139">
        <f t="shared" si="18"/>
        <v>0</v>
      </c>
      <c r="BJ165" s="17" t="s">
        <v>81</v>
      </c>
      <c r="BK165" s="139">
        <f t="shared" si="19"/>
        <v>0</v>
      </c>
      <c r="BL165" s="17" t="s">
        <v>120</v>
      </c>
      <c r="BM165" s="138" t="s">
        <v>340</v>
      </c>
    </row>
    <row r="166" spans="2:65" s="12" customFormat="1" ht="11.25">
      <c r="B166" s="140"/>
      <c r="D166" s="141" t="s">
        <v>130</v>
      </c>
      <c r="E166" s="142" t="s">
        <v>21</v>
      </c>
      <c r="F166" s="143" t="s">
        <v>178</v>
      </c>
      <c r="H166" s="144">
        <v>10</v>
      </c>
      <c r="I166" s="145"/>
      <c r="L166" s="140"/>
      <c r="M166" s="146"/>
      <c r="T166" s="147"/>
      <c r="AT166" s="142" t="s">
        <v>130</v>
      </c>
      <c r="AU166" s="142" t="s">
        <v>83</v>
      </c>
      <c r="AV166" s="12" t="s">
        <v>83</v>
      </c>
      <c r="AW166" s="12" t="s">
        <v>34</v>
      </c>
      <c r="AX166" s="12" t="s">
        <v>73</v>
      </c>
      <c r="AY166" s="142" t="s">
        <v>121</v>
      </c>
    </row>
    <row r="167" spans="2:65" s="12" customFormat="1" ht="11.25">
      <c r="B167" s="140"/>
      <c r="D167" s="141" t="s">
        <v>130</v>
      </c>
      <c r="E167" s="142" t="s">
        <v>21</v>
      </c>
      <c r="F167" s="143" t="s">
        <v>341</v>
      </c>
      <c r="H167" s="144">
        <v>100</v>
      </c>
      <c r="I167" s="145"/>
      <c r="L167" s="140"/>
      <c r="M167" s="146"/>
      <c r="T167" s="147"/>
      <c r="AT167" s="142" t="s">
        <v>130</v>
      </c>
      <c r="AU167" s="142" t="s">
        <v>83</v>
      </c>
      <c r="AV167" s="12" t="s">
        <v>83</v>
      </c>
      <c r="AW167" s="12" t="s">
        <v>34</v>
      </c>
      <c r="AX167" s="12" t="s">
        <v>73</v>
      </c>
      <c r="AY167" s="142" t="s">
        <v>121</v>
      </c>
    </row>
    <row r="168" spans="2:65" s="14" customFormat="1" ht="11.25">
      <c r="B168" s="154"/>
      <c r="D168" s="141" t="s">
        <v>130</v>
      </c>
      <c r="E168" s="155" t="s">
        <v>21</v>
      </c>
      <c r="F168" s="156" t="s">
        <v>136</v>
      </c>
      <c r="H168" s="157">
        <v>110</v>
      </c>
      <c r="I168" s="158"/>
      <c r="L168" s="154"/>
      <c r="M168" s="159"/>
      <c r="T168" s="160"/>
      <c r="AT168" s="155" t="s">
        <v>130</v>
      </c>
      <c r="AU168" s="155" t="s">
        <v>83</v>
      </c>
      <c r="AV168" s="14" t="s">
        <v>120</v>
      </c>
      <c r="AW168" s="14" t="s">
        <v>34</v>
      </c>
      <c r="AX168" s="14" t="s">
        <v>81</v>
      </c>
      <c r="AY168" s="155" t="s">
        <v>121</v>
      </c>
    </row>
    <row r="169" spans="2:65" s="1" customFormat="1" ht="49.15" customHeight="1">
      <c r="B169" s="32"/>
      <c r="C169" s="161" t="s">
        <v>342</v>
      </c>
      <c r="D169" s="161" t="s">
        <v>146</v>
      </c>
      <c r="E169" s="162" t="s">
        <v>343</v>
      </c>
      <c r="F169" s="163" t="s">
        <v>344</v>
      </c>
      <c r="G169" s="164" t="s">
        <v>144</v>
      </c>
      <c r="H169" s="165">
        <v>10</v>
      </c>
      <c r="I169" s="166"/>
      <c r="J169" s="167">
        <f t="shared" ref="J169:J207" si="20">ROUND(I169*H169,2)</f>
        <v>0</v>
      </c>
      <c r="K169" s="163" t="s">
        <v>128</v>
      </c>
      <c r="L169" s="168"/>
      <c r="M169" s="169" t="s">
        <v>21</v>
      </c>
      <c r="N169" s="170" t="s">
        <v>44</v>
      </c>
      <c r="P169" s="136">
        <f t="shared" ref="P169:P207" si="21">O169*H169</f>
        <v>0</v>
      </c>
      <c r="Q169" s="136">
        <v>0</v>
      </c>
      <c r="R169" s="136">
        <f t="shared" ref="R169:R207" si="22">Q169*H169</f>
        <v>0</v>
      </c>
      <c r="S169" s="136">
        <v>0</v>
      </c>
      <c r="T169" s="137">
        <f t="shared" ref="T169:T207" si="23">S169*H169</f>
        <v>0</v>
      </c>
      <c r="AR169" s="138" t="s">
        <v>149</v>
      </c>
      <c r="AT169" s="138" t="s">
        <v>146</v>
      </c>
      <c r="AU169" s="138" t="s">
        <v>83</v>
      </c>
      <c r="AY169" s="17" t="s">
        <v>121</v>
      </c>
      <c r="BE169" s="139">
        <f t="shared" ref="BE169:BE207" si="24">IF(N169="základní",J169,0)</f>
        <v>0</v>
      </c>
      <c r="BF169" s="139">
        <f t="shared" ref="BF169:BF207" si="25">IF(N169="snížená",J169,0)</f>
        <v>0</v>
      </c>
      <c r="BG169" s="139">
        <f t="shared" ref="BG169:BG207" si="26">IF(N169="zákl. přenesená",J169,0)</f>
        <v>0</v>
      </c>
      <c r="BH169" s="139">
        <f t="shared" ref="BH169:BH207" si="27">IF(N169="sníž. přenesená",J169,0)</f>
        <v>0</v>
      </c>
      <c r="BI169" s="139">
        <f t="shared" ref="BI169:BI207" si="28">IF(N169="nulová",J169,0)</f>
        <v>0</v>
      </c>
      <c r="BJ169" s="17" t="s">
        <v>81</v>
      </c>
      <c r="BK169" s="139">
        <f t="shared" ref="BK169:BK207" si="29">ROUND(I169*H169,2)</f>
        <v>0</v>
      </c>
      <c r="BL169" s="17" t="s">
        <v>149</v>
      </c>
      <c r="BM169" s="138" t="s">
        <v>345</v>
      </c>
    </row>
    <row r="170" spans="2:65" s="1" customFormat="1" ht="24.2" customHeight="1">
      <c r="B170" s="32"/>
      <c r="C170" s="161" t="s">
        <v>346</v>
      </c>
      <c r="D170" s="161" t="s">
        <v>146</v>
      </c>
      <c r="E170" s="162" t="s">
        <v>347</v>
      </c>
      <c r="F170" s="163" t="s">
        <v>348</v>
      </c>
      <c r="G170" s="164" t="s">
        <v>144</v>
      </c>
      <c r="H170" s="165">
        <v>100</v>
      </c>
      <c r="I170" s="166"/>
      <c r="J170" s="167">
        <f t="shared" si="20"/>
        <v>0</v>
      </c>
      <c r="K170" s="163" t="s">
        <v>128</v>
      </c>
      <c r="L170" s="168"/>
      <c r="M170" s="169" t="s">
        <v>21</v>
      </c>
      <c r="N170" s="170" t="s">
        <v>44</v>
      </c>
      <c r="P170" s="136">
        <f t="shared" si="21"/>
        <v>0</v>
      </c>
      <c r="Q170" s="136">
        <v>0</v>
      </c>
      <c r="R170" s="136">
        <f t="shared" si="22"/>
        <v>0</v>
      </c>
      <c r="S170" s="136">
        <v>0</v>
      </c>
      <c r="T170" s="137">
        <f t="shared" si="23"/>
        <v>0</v>
      </c>
      <c r="AR170" s="138" t="s">
        <v>149</v>
      </c>
      <c r="AT170" s="138" t="s">
        <v>146</v>
      </c>
      <c r="AU170" s="138" t="s">
        <v>83</v>
      </c>
      <c r="AY170" s="17" t="s">
        <v>121</v>
      </c>
      <c r="BE170" s="139">
        <f t="shared" si="24"/>
        <v>0</v>
      </c>
      <c r="BF170" s="139">
        <f t="shared" si="25"/>
        <v>0</v>
      </c>
      <c r="BG170" s="139">
        <f t="shared" si="26"/>
        <v>0</v>
      </c>
      <c r="BH170" s="139">
        <f t="shared" si="27"/>
        <v>0</v>
      </c>
      <c r="BI170" s="139">
        <f t="shared" si="28"/>
        <v>0</v>
      </c>
      <c r="BJ170" s="17" t="s">
        <v>81</v>
      </c>
      <c r="BK170" s="139">
        <f t="shared" si="29"/>
        <v>0</v>
      </c>
      <c r="BL170" s="17" t="s">
        <v>149</v>
      </c>
      <c r="BM170" s="138" t="s">
        <v>349</v>
      </c>
    </row>
    <row r="171" spans="2:65" s="1" customFormat="1" ht="55.5" customHeight="1">
      <c r="B171" s="32"/>
      <c r="C171" s="127" t="s">
        <v>350</v>
      </c>
      <c r="D171" s="127" t="s">
        <v>124</v>
      </c>
      <c r="E171" s="128" t="s">
        <v>351</v>
      </c>
      <c r="F171" s="129" t="s">
        <v>352</v>
      </c>
      <c r="G171" s="130" t="s">
        <v>156</v>
      </c>
      <c r="H171" s="131">
        <v>2</v>
      </c>
      <c r="I171" s="132"/>
      <c r="J171" s="133">
        <f t="shared" si="20"/>
        <v>0</v>
      </c>
      <c r="K171" s="129" t="s">
        <v>128</v>
      </c>
      <c r="L171" s="32"/>
      <c r="M171" s="134" t="s">
        <v>21</v>
      </c>
      <c r="N171" s="135" t="s">
        <v>44</v>
      </c>
      <c r="P171" s="136">
        <f t="shared" si="21"/>
        <v>0</v>
      </c>
      <c r="Q171" s="136">
        <v>0</v>
      </c>
      <c r="R171" s="136">
        <f t="shared" si="22"/>
        <v>0</v>
      </c>
      <c r="S171" s="136">
        <v>0</v>
      </c>
      <c r="T171" s="137">
        <f t="shared" si="23"/>
        <v>0</v>
      </c>
      <c r="AR171" s="138" t="s">
        <v>120</v>
      </c>
      <c r="AT171" s="138" t="s">
        <v>124</v>
      </c>
      <c r="AU171" s="138" t="s">
        <v>83</v>
      </c>
      <c r="AY171" s="17" t="s">
        <v>121</v>
      </c>
      <c r="BE171" s="139">
        <f t="shared" si="24"/>
        <v>0</v>
      </c>
      <c r="BF171" s="139">
        <f t="shared" si="25"/>
        <v>0</v>
      </c>
      <c r="BG171" s="139">
        <f t="shared" si="26"/>
        <v>0</v>
      </c>
      <c r="BH171" s="139">
        <f t="shared" si="27"/>
        <v>0</v>
      </c>
      <c r="BI171" s="139">
        <f t="shared" si="28"/>
        <v>0</v>
      </c>
      <c r="BJ171" s="17" t="s">
        <v>81</v>
      </c>
      <c r="BK171" s="139">
        <f t="shared" si="29"/>
        <v>0</v>
      </c>
      <c r="BL171" s="17" t="s">
        <v>120</v>
      </c>
      <c r="BM171" s="138" t="s">
        <v>353</v>
      </c>
    </row>
    <row r="172" spans="2:65" s="1" customFormat="1" ht="24.2" customHeight="1">
      <c r="B172" s="32"/>
      <c r="C172" s="127" t="s">
        <v>354</v>
      </c>
      <c r="D172" s="127" t="s">
        <v>124</v>
      </c>
      <c r="E172" s="128" t="s">
        <v>355</v>
      </c>
      <c r="F172" s="129" t="s">
        <v>356</v>
      </c>
      <c r="G172" s="130" t="s">
        <v>156</v>
      </c>
      <c r="H172" s="131">
        <v>4</v>
      </c>
      <c r="I172" s="132"/>
      <c r="J172" s="133">
        <f t="shared" si="20"/>
        <v>0</v>
      </c>
      <c r="K172" s="129" t="s">
        <v>128</v>
      </c>
      <c r="L172" s="32"/>
      <c r="M172" s="134" t="s">
        <v>21</v>
      </c>
      <c r="N172" s="135" t="s">
        <v>44</v>
      </c>
      <c r="P172" s="136">
        <f t="shared" si="21"/>
        <v>0</v>
      </c>
      <c r="Q172" s="136">
        <v>0</v>
      </c>
      <c r="R172" s="136">
        <f t="shared" si="22"/>
        <v>0</v>
      </c>
      <c r="S172" s="136">
        <v>0</v>
      </c>
      <c r="T172" s="137">
        <f t="shared" si="23"/>
        <v>0</v>
      </c>
      <c r="AR172" s="138" t="s">
        <v>120</v>
      </c>
      <c r="AT172" s="138" t="s">
        <v>124</v>
      </c>
      <c r="AU172" s="138" t="s">
        <v>83</v>
      </c>
      <c r="AY172" s="17" t="s">
        <v>121</v>
      </c>
      <c r="BE172" s="139">
        <f t="shared" si="24"/>
        <v>0</v>
      </c>
      <c r="BF172" s="139">
        <f t="shared" si="25"/>
        <v>0</v>
      </c>
      <c r="BG172" s="139">
        <f t="shared" si="26"/>
        <v>0</v>
      </c>
      <c r="BH172" s="139">
        <f t="shared" si="27"/>
        <v>0</v>
      </c>
      <c r="BI172" s="139">
        <f t="shared" si="28"/>
        <v>0</v>
      </c>
      <c r="BJ172" s="17" t="s">
        <v>81</v>
      </c>
      <c r="BK172" s="139">
        <f t="shared" si="29"/>
        <v>0</v>
      </c>
      <c r="BL172" s="17" t="s">
        <v>120</v>
      </c>
      <c r="BM172" s="138" t="s">
        <v>357</v>
      </c>
    </row>
    <row r="173" spans="2:65" s="1" customFormat="1" ht="55.5" customHeight="1">
      <c r="B173" s="32"/>
      <c r="C173" s="127" t="s">
        <v>358</v>
      </c>
      <c r="D173" s="127" t="s">
        <v>124</v>
      </c>
      <c r="E173" s="128" t="s">
        <v>359</v>
      </c>
      <c r="F173" s="129" t="s">
        <v>360</v>
      </c>
      <c r="G173" s="130" t="s">
        <v>156</v>
      </c>
      <c r="H173" s="131">
        <v>4</v>
      </c>
      <c r="I173" s="132"/>
      <c r="J173" s="133">
        <f t="shared" si="20"/>
        <v>0</v>
      </c>
      <c r="K173" s="129" t="s">
        <v>128</v>
      </c>
      <c r="L173" s="32"/>
      <c r="M173" s="134" t="s">
        <v>21</v>
      </c>
      <c r="N173" s="135" t="s">
        <v>44</v>
      </c>
      <c r="P173" s="136">
        <f t="shared" si="21"/>
        <v>0</v>
      </c>
      <c r="Q173" s="136">
        <v>0</v>
      </c>
      <c r="R173" s="136">
        <f t="shared" si="22"/>
        <v>0</v>
      </c>
      <c r="S173" s="136">
        <v>0</v>
      </c>
      <c r="T173" s="137">
        <f t="shared" si="23"/>
        <v>0</v>
      </c>
      <c r="AR173" s="138" t="s">
        <v>120</v>
      </c>
      <c r="AT173" s="138" t="s">
        <v>124</v>
      </c>
      <c r="AU173" s="138" t="s">
        <v>83</v>
      </c>
      <c r="AY173" s="17" t="s">
        <v>121</v>
      </c>
      <c r="BE173" s="139">
        <f t="shared" si="24"/>
        <v>0</v>
      </c>
      <c r="BF173" s="139">
        <f t="shared" si="25"/>
        <v>0</v>
      </c>
      <c r="BG173" s="139">
        <f t="shared" si="26"/>
        <v>0</v>
      </c>
      <c r="BH173" s="139">
        <f t="shared" si="27"/>
        <v>0</v>
      </c>
      <c r="BI173" s="139">
        <f t="shared" si="28"/>
        <v>0</v>
      </c>
      <c r="BJ173" s="17" t="s">
        <v>81</v>
      </c>
      <c r="BK173" s="139">
        <f t="shared" si="29"/>
        <v>0</v>
      </c>
      <c r="BL173" s="17" t="s">
        <v>120</v>
      </c>
      <c r="BM173" s="138" t="s">
        <v>361</v>
      </c>
    </row>
    <row r="174" spans="2:65" s="1" customFormat="1" ht="24.2" customHeight="1">
      <c r="B174" s="32"/>
      <c r="C174" s="127" t="s">
        <v>362</v>
      </c>
      <c r="D174" s="127" t="s">
        <v>124</v>
      </c>
      <c r="E174" s="128" t="s">
        <v>363</v>
      </c>
      <c r="F174" s="129" t="s">
        <v>364</v>
      </c>
      <c r="G174" s="130" t="s">
        <v>156</v>
      </c>
      <c r="H174" s="131">
        <v>1</v>
      </c>
      <c r="I174" s="132"/>
      <c r="J174" s="133">
        <f t="shared" si="20"/>
        <v>0</v>
      </c>
      <c r="K174" s="129" t="s">
        <v>128</v>
      </c>
      <c r="L174" s="32"/>
      <c r="M174" s="134" t="s">
        <v>21</v>
      </c>
      <c r="N174" s="135" t="s">
        <v>44</v>
      </c>
      <c r="P174" s="136">
        <f t="shared" si="21"/>
        <v>0</v>
      </c>
      <c r="Q174" s="136">
        <v>0</v>
      </c>
      <c r="R174" s="136">
        <f t="shared" si="22"/>
        <v>0</v>
      </c>
      <c r="S174" s="136">
        <v>0</v>
      </c>
      <c r="T174" s="137">
        <f t="shared" si="23"/>
        <v>0</v>
      </c>
      <c r="AR174" s="138" t="s">
        <v>120</v>
      </c>
      <c r="AT174" s="138" t="s">
        <v>124</v>
      </c>
      <c r="AU174" s="138" t="s">
        <v>83</v>
      </c>
      <c r="AY174" s="17" t="s">
        <v>121</v>
      </c>
      <c r="BE174" s="139">
        <f t="shared" si="24"/>
        <v>0</v>
      </c>
      <c r="BF174" s="139">
        <f t="shared" si="25"/>
        <v>0</v>
      </c>
      <c r="BG174" s="139">
        <f t="shared" si="26"/>
        <v>0</v>
      </c>
      <c r="BH174" s="139">
        <f t="shared" si="27"/>
        <v>0</v>
      </c>
      <c r="BI174" s="139">
        <f t="shared" si="28"/>
        <v>0</v>
      </c>
      <c r="BJ174" s="17" t="s">
        <v>81</v>
      </c>
      <c r="BK174" s="139">
        <f t="shared" si="29"/>
        <v>0</v>
      </c>
      <c r="BL174" s="17" t="s">
        <v>120</v>
      </c>
      <c r="BM174" s="138" t="s">
        <v>365</v>
      </c>
    </row>
    <row r="175" spans="2:65" s="1" customFormat="1" ht="49.15" customHeight="1">
      <c r="B175" s="32"/>
      <c r="C175" s="161" t="s">
        <v>366</v>
      </c>
      <c r="D175" s="161" t="s">
        <v>146</v>
      </c>
      <c r="E175" s="162" t="s">
        <v>367</v>
      </c>
      <c r="F175" s="163" t="s">
        <v>368</v>
      </c>
      <c r="G175" s="164" t="s">
        <v>156</v>
      </c>
      <c r="H175" s="165">
        <v>4</v>
      </c>
      <c r="I175" s="166"/>
      <c r="J175" s="167">
        <f t="shared" si="20"/>
        <v>0</v>
      </c>
      <c r="K175" s="163" t="s">
        <v>128</v>
      </c>
      <c r="L175" s="168"/>
      <c r="M175" s="169" t="s">
        <v>21</v>
      </c>
      <c r="N175" s="170" t="s">
        <v>44</v>
      </c>
      <c r="P175" s="136">
        <f t="shared" si="21"/>
        <v>0</v>
      </c>
      <c r="Q175" s="136">
        <v>0</v>
      </c>
      <c r="R175" s="136">
        <f t="shared" si="22"/>
        <v>0</v>
      </c>
      <c r="S175" s="136">
        <v>0</v>
      </c>
      <c r="T175" s="137">
        <f t="shared" si="23"/>
        <v>0</v>
      </c>
      <c r="AR175" s="138" t="s">
        <v>149</v>
      </c>
      <c r="AT175" s="138" t="s">
        <v>146</v>
      </c>
      <c r="AU175" s="138" t="s">
        <v>83</v>
      </c>
      <c r="AY175" s="17" t="s">
        <v>121</v>
      </c>
      <c r="BE175" s="139">
        <f t="shared" si="24"/>
        <v>0</v>
      </c>
      <c r="BF175" s="139">
        <f t="shared" si="25"/>
        <v>0</v>
      </c>
      <c r="BG175" s="139">
        <f t="shared" si="26"/>
        <v>0</v>
      </c>
      <c r="BH175" s="139">
        <f t="shared" si="27"/>
        <v>0</v>
      </c>
      <c r="BI175" s="139">
        <f t="shared" si="28"/>
        <v>0</v>
      </c>
      <c r="BJ175" s="17" t="s">
        <v>81</v>
      </c>
      <c r="BK175" s="139">
        <f t="shared" si="29"/>
        <v>0</v>
      </c>
      <c r="BL175" s="17" t="s">
        <v>149</v>
      </c>
      <c r="BM175" s="138" t="s">
        <v>369</v>
      </c>
    </row>
    <row r="176" spans="2:65" s="1" customFormat="1" ht="24.2" customHeight="1">
      <c r="B176" s="32"/>
      <c r="C176" s="127" t="s">
        <v>370</v>
      </c>
      <c r="D176" s="127" t="s">
        <v>124</v>
      </c>
      <c r="E176" s="128" t="s">
        <v>371</v>
      </c>
      <c r="F176" s="129" t="s">
        <v>372</v>
      </c>
      <c r="G176" s="130" t="s">
        <v>156</v>
      </c>
      <c r="H176" s="131">
        <v>1</v>
      </c>
      <c r="I176" s="132"/>
      <c r="J176" s="133">
        <f t="shared" si="20"/>
        <v>0</v>
      </c>
      <c r="K176" s="129" t="s">
        <v>128</v>
      </c>
      <c r="L176" s="32"/>
      <c r="M176" s="134" t="s">
        <v>21</v>
      </c>
      <c r="N176" s="135" t="s">
        <v>44</v>
      </c>
      <c r="P176" s="136">
        <f t="shared" si="21"/>
        <v>0</v>
      </c>
      <c r="Q176" s="136">
        <v>0</v>
      </c>
      <c r="R176" s="136">
        <f t="shared" si="22"/>
        <v>0</v>
      </c>
      <c r="S176" s="136">
        <v>0</v>
      </c>
      <c r="T176" s="137">
        <f t="shared" si="23"/>
        <v>0</v>
      </c>
      <c r="AR176" s="138" t="s">
        <v>120</v>
      </c>
      <c r="AT176" s="138" t="s">
        <v>124</v>
      </c>
      <c r="AU176" s="138" t="s">
        <v>83</v>
      </c>
      <c r="AY176" s="17" t="s">
        <v>121</v>
      </c>
      <c r="BE176" s="139">
        <f t="shared" si="24"/>
        <v>0</v>
      </c>
      <c r="BF176" s="139">
        <f t="shared" si="25"/>
        <v>0</v>
      </c>
      <c r="BG176" s="139">
        <f t="shared" si="26"/>
        <v>0</v>
      </c>
      <c r="BH176" s="139">
        <f t="shared" si="27"/>
        <v>0</v>
      </c>
      <c r="BI176" s="139">
        <f t="shared" si="28"/>
        <v>0</v>
      </c>
      <c r="BJ176" s="17" t="s">
        <v>81</v>
      </c>
      <c r="BK176" s="139">
        <f t="shared" si="29"/>
        <v>0</v>
      </c>
      <c r="BL176" s="17" t="s">
        <v>120</v>
      </c>
      <c r="BM176" s="138" t="s">
        <v>373</v>
      </c>
    </row>
    <row r="177" spans="2:65" s="1" customFormat="1" ht="78" customHeight="1">
      <c r="B177" s="32"/>
      <c r="C177" s="127" t="s">
        <v>374</v>
      </c>
      <c r="D177" s="127" t="s">
        <v>124</v>
      </c>
      <c r="E177" s="128" t="s">
        <v>375</v>
      </c>
      <c r="F177" s="129" t="s">
        <v>376</v>
      </c>
      <c r="G177" s="130" t="s">
        <v>156</v>
      </c>
      <c r="H177" s="131">
        <v>1</v>
      </c>
      <c r="I177" s="132"/>
      <c r="J177" s="133">
        <f t="shared" si="20"/>
        <v>0</v>
      </c>
      <c r="K177" s="129" t="s">
        <v>128</v>
      </c>
      <c r="L177" s="32"/>
      <c r="M177" s="134" t="s">
        <v>21</v>
      </c>
      <c r="N177" s="135" t="s">
        <v>44</v>
      </c>
      <c r="P177" s="136">
        <f t="shared" si="21"/>
        <v>0</v>
      </c>
      <c r="Q177" s="136">
        <v>0</v>
      </c>
      <c r="R177" s="136">
        <f t="shared" si="22"/>
        <v>0</v>
      </c>
      <c r="S177" s="136">
        <v>0</v>
      </c>
      <c r="T177" s="137">
        <f t="shared" si="23"/>
        <v>0</v>
      </c>
      <c r="AR177" s="138" t="s">
        <v>120</v>
      </c>
      <c r="AT177" s="138" t="s">
        <v>124</v>
      </c>
      <c r="AU177" s="138" t="s">
        <v>83</v>
      </c>
      <c r="AY177" s="17" t="s">
        <v>121</v>
      </c>
      <c r="BE177" s="139">
        <f t="shared" si="24"/>
        <v>0</v>
      </c>
      <c r="BF177" s="139">
        <f t="shared" si="25"/>
        <v>0</v>
      </c>
      <c r="BG177" s="139">
        <f t="shared" si="26"/>
        <v>0</v>
      </c>
      <c r="BH177" s="139">
        <f t="shared" si="27"/>
        <v>0</v>
      </c>
      <c r="BI177" s="139">
        <f t="shared" si="28"/>
        <v>0</v>
      </c>
      <c r="BJ177" s="17" t="s">
        <v>81</v>
      </c>
      <c r="BK177" s="139">
        <f t="shared" si="29"/>
        <v>0</v>
      </c>
      <c r="BL177" s="17" t="s">
        <v>120</v>
      </c>
      <c r="BM177" s="138" t="s">
        <v>377</v>
      </c>
    </row>
    <row r="178" spans="2:65" s="1" customFormat="1" ht="21.75" customHeight="1">
      <c r="B178" s="32"/>
      <c r="C178" s="161" t="s">
        <v>378</v>
      </c>
      <c r="D178" s="161" t="s">
        <v>146</v>
      </c>
      <c r="E178" s="162" t="s">
        <v>379</v>
      </c>
      <c r="F178" s="163" t="s">
        <v>380</v>
      </c>
      <c r="G178" s="164" t="s">
        <v>156</v>
      </c>
      <c r="H178" s="165">
        <v>1</v>
      </c>
      <c r="I178" s="166"/>
      <c r="J178" s="167">
        <f t="shared" si="20"/>
        <v>0</v>
      </c>
      <c r="K178" s="163" t="s">
        <v>128</v>
      </c>
      <c r="L178" s="168"/>
      <c r="M178" s="169" t="s">
        <v>21</v>
      </c>
      <c r="N178" s="170" t="s">
        <v>44</v>
      </c>
      <c r="P178" s="136">
        <f t="shared" si="21"/>
        <v>0</v>
      </c>
      <c r="Q178" s="136">
        <v>0</v>
      </c>
      <c r="R178" s="136">
        <f t="shared" si="22"/>
        <v>0</v>
      </c>
      <c r="S178" s="136">
        <v>0</v>
      </c>
      <c r="T178" s="137">
        <f t="shared" si="23"/>
        <v>0</v>
      </c>
      <c r="AR178" s="138" t="s">
        <v>149</v>
      </c>
      <c r="AT178" s="138" t="s">
        <v>146</v>
      </c>
      <c r="AU178" s="138" t="s">
        <v>83</v>
      </c>
      <c r="AY178" s="17" t="s">
        <v>121</v>
      </c>
      <c r="BE178" s="139">
        <f t="shared" si="24"/>
        <v>0</v>
      </c>
      <c r="BF178" s="139">
        <f t="shared" si="25"/>
        <v>0</v>
      </c>
      <c r="BG178" s="139">
        <f t="shared" si="26"/>
        <v>0</v>
      </c>
      <c r="BH178" s="139">
        <f t="shared" si="27"/>
        <v>0</v>
      </c>
      <c r="BI178" s="139">
        <f t="shared" si="28"/>
        <v>0</v>
      </c>
      <c r="BJ178" s="17" t="s">
        <v>81</v>
      </c>
      <c r="BK178" s="139">
        <f t="shared" si="29"/>
        <v>0</v>
      </c>
      <c r="BL178" s="17" t="s">
        <v>149</v>
      </c>
      <c r="BM178" s="138" t="s">
        <v>381</v>
      </c>
    </row>
    <row r="179" spans="2:65" s="1" customFormat="1" ht="16.5" customHeight="1">
      <c r="B179" s="32"/>
      <c r="C179" s="127" t="s">
        <v>382</v>
      </c>
      <c r="D179" s="127" t="s">
        <v>124</v>
      </c>
      <c r="E179" s="128" t="s">
        <v>383</v>
      </c>
      <c r="F179" s="129" t="s">
        <v>384</v>
      </c>
      <c r="G179" s="130" t="s">
        <v>156</v>
      </c>
      <c r="H179" s="131">
        <v>1</v>
      </c>
      <c r="I179" s="132"/>
      <c r="J179" s="133">
        <f t="shared" si="20"/>
        <v>0</v>
      </c>
      <c r="K179" s="129" t="s">
        <v>128</v>
      </c>
      <c r="L179" s="32"/>
      <c r="M179" s="134" t="s">
        <v>21</v>
      </c>
      <c r="N179" s="135" t="s">
        <v>44</v>
      </c>
      <c r="P179" s="136">
        <f t="shared" si="21"/>
        <v>0</v>
      </c>
      <c r="Q179" s="136">
        <v>0</v>
      </c>
      <c r="R179" s="136">
        <f t="shared" si="22"/>
        <v>0</v>
      </c>
      <c r="S179" s="136">
        <v>0</v>
      </c>
      <c r="T179" s="137">
        <f t="shared" si="23"/>
        <v>0</v>
      </c>
      <c r="AR179" s="138" t="s">
        <v>120</v>
      </c>
      <c r="AT179" s="138" t="s">
        <v>124</v>
      </c>
      <c r="AU179" s="138" t="s">
        <v>83</v>
      </c>
      <c r="AY179" s="17" t="s">
        <v>121</v>
      </c>
      <c r="BE179" s="139">
        <f t="shared" si="24"/>
        <v>0</v>
      </c>
      <c r="BF179" s="139">
        <f t="shared" si="25"/>
        <v>0</v>
      </c>
      <c r="BG179" s="139">
        <f t="shared" si="26"/>
        <v>0</v>
      </c>
      <c r="BH179" s="139">
        <f t="shared" si="27"/>
        <v>0</v>
      </c>
      <c r="BI179" s="139">
        <f t="shared" si="28"/>
        <v>0</v>
      </c>
      <c r="BJ179" s="17" t="s">
        <v>81</v>
      </c>
      <c r="BK179" s="139">
        <f t="shared" si="29"/>
        <v>0</v>
      </c>
      <c r="BL179" s="17" t="s">
        <v>120</v>
      </c>
      <c r="BM179" s="138" t="s">
        <v>385</v>
      </c>
    </row>
    <row r="180" spans="2:65" s="1" customFormat="1" ht="16.5" customHeight="1">
      <c r="B180" s="32"/>
      <c r="C180" s="161" t="s">
        <v>386</v>
      </c>
      <c r="D180" s="161" t="s">
        <v>146</v>
      </c>
      <c r="E180" s="162" t="s">
        <v>387</v>
      </c>
      <c r="F180" s="163" t="s">
        <v>388</v>
      </c>
      <c r="G180" s="164" t="s">
        <v>156</v>
      </c>
      <c r="H180" s="165">
        <v>1</v>
      </c>
      <c r="I180" s="166"/>
      <c r="J180" s="167">
        <f t="shared" si="20"/>
        <v>0</v>
      </c>
      <c r="K180" s="163" t="s">
        <v>128</v>
      </c>
      <c r="L180" s="168"/>
      <c r="M180" s="169" t="s">
        <v>21</v>
      </c>
      <c r="N180" s="170" t="s">
        <v>44</v>
      </c>
      <c r="P180" s="136">
        <f t="shared" si="21"/>
        <v>0</v>
      </c>
      <c r="Q180" s="136">
        <v>0</v>
      </c>
      <c r="R180" s="136">
        <f t="shared" si="22"/>
        <v>0</v>
      </c>
      <c r="S180" s="136">
        <v>0</v>
      </c>
      <c r="T180" s="137">
        <f t="shared" si="23"/>
        <v>0</v>
      </c>
      <c r="AR180" s="138" t="s">
        <v>149</v>
      </c>
      <c r="AT180" s="138" t="s">
        <v>146</v>
      </c>
      <c r="AU180" s="138" t="s">
        <v>83</v>
      </c>
      <c r="AY180" s="17" t="s">
        <v>121</v>
      </c>
      <c r="BE180" s="139">
        <f t="shared" si="24"/>
        <v>0</v>
      </c>
      <c r="BF180" s="139">
        <f t="shared" si="25"/>
        <v>0</v>
      </c>
      <c r="BG180" s="139">
        <f t="shared" si="26"/>
        <v>0</v>
      </c>
      <c r="BH180" s="139">
        <f t="shared" si="27"/>
        <v>0</v>
      </c>
      <c r="BI180" s="139">
        <f t="shared" si="28"/>
        <v>0</v>
      </c>
      <c r="BJ180" s="17" t="s">
        <v>81</v>
      </c>
      <c r="BK180" s="139">
        <f t="shared" si="29"/>
        <v>0</v>
      </c>
      <c r="BL180" s="17" t="s">
        <v>149</v>
      </c>
      <c r="BM180" s="138" t="s">
        <v>389</v>
      </c>
    </row>
    <row r="181" spans="2:65" s="1" customFormat="1" ht="24.2" customHeight="1">
      <c r="B181" s="32"/>
      <c r="C181" s="127" t="s">
        <v>390</v>
      </c>
      <c r="D181" s="127" t="s">
        <v>124</v>
      </c>
      <c r="E181" s="128" t="s">
        <v>391</v>
      </c>
      <c r="F181" s="129" t="s">
        <v>392</v>
      </c>
      <c r="G181" s="130" t="s">
        <v>156</v>
      </c>
      <c r="H181" s="131">
        <v>1</v>
      </c>
      <c r="I181" s="132"/>
      <c r="J181" s="133">
        <f t="shared" si="20"/>
        <v>0</v>
      </c>
      <c r="K181" s="129" t="s">
        <v>128</v>
      </c>
      <c r="L181" s="32"/>
      <c r="M181" s="134" t="s">
        <v>21</v>
      </c>
      <c r="N181" s="135" t="s">
        <v>44</v>
      </c>
      <c r="P181" s="136">
        <f t="shared" si="21"/>
        <v>0</v>
      </c>
      <c r="Q181" s="136">
        <v>0</v>
      </c>
      <c r="R181" s="136">
        <f t="shared" si="22"/>
        <v>0</v>
      </c>
      <c r="S181" s="136">
        <v>0</v>
      </c>
      <c r="T181" s="137">
        <f t="shared" si="23"/>
        <v>0</v>
      </c>
      <c r="AR181" s="138" t="s">
        <v>120</v>
      </c>
      <c r="AT181" s="138" t="s">
        <v>124</v>
      </c>
      <c r="AU181" s="138" t="s">
        <v>83</v>
      </c>
      <c r="AY181" s="17" t="s">
        <v>121</v>
      </c>
      <c r="BE181" s="139">
        <f t="shared" si="24"/>
        <v>0</v>
      </c>
      <c r="BF181" s="139">
        <f t="shared" si="25"/>
        <v>0</v>
      </c>
      <c r="BG181" s="139">
        <f t="shared" si="26"/>
        <v>0</v>
      </c>
      <c r="BH181" s="139">
        <f t="shared" si="27"/>
        <v>0</v>
      </c>
      <c r="BI181" s="139">
        <f t="shared" si="28"/>
        <v>0</v>
      </c>
      <c r="BJ181" s="17" t="s">
        <v>81</v>
      </c>
      <c r="BK181" s="139">
        <f t="shared" si="29"/>
        <v>0</v>
      </c>
      <c r="BL181" s="17" t="s">
        <v>120</v>
      </c>
      <c r="BM181" s="138" t="s">
        <v>393</v>
      </c>
    </row>
    <row r="182" spans="2:65" s="1" customFormat="1" ht="44.25" customHeight="1">
      <c r="B182" s="32"/>
      <c r="C182" s="127" t="s">
        <v>394</v>
      </c>
      <c r="D182" s="127" t="s">
        <v>124</v>
      </c>
      <c r="E182" s="128" t="s">
        <v>395</v>
      </c>
      <c r="F182" s="129" t="s">
        <v>396</v>
      </c>
      <c r="G182" s="130" t="s">
        <v>156</v>
      </c>
      <c r="H182" s="131">
        <v>1</v>
      </c>
      <c r="I182" s="132"/>
      <c r="J182" s="133">
        <f t="shared" si="20"/>
        <v>0</v>
      </c>
      <c r="K182" s="129" t="s">
        <v>128</v>
      </c>
      <c r="L182" s="32"/>
      <c r="M182" s="134" t="s">
        <v>21</v>
      </c>
      <c r="N182" s="135" t="s">
        <v>44</v>
      </c>
      <c r="P182" s="136">
        <f t="shared" si="21"/>
        <v>0</v>
      </c>
      <c r="Q182" s="136">
        <v>0</v>
      </c>
      <c r="R182" s="136">
        <f t="shared" si="22"/>
        <v>0</v>
      </c>
      <c r="S182" s="136">
        <v>0</v>
      </c>
      <c r="T182" s="137">
        <f t="shared" si="23"/>
        <v>0</v>
      </c>
      <c r="AR182" s="138" t="s">
        <v>120</v>
      </c>
      <c r="AT182" s="138" t="s">
        <v>124</v>
      </c>
      <c r="AU182" s="138" t="s">
        <v>83</v>
      </c>
      <c r="AY182" s="17" t="s">
        <v>121</v>
      </c>
      <c r="BE182" s="139">
        <f t="shared" si="24"/>
        <v>0</v>
      </c>
      <c r="BF182" s="139">
        <f t="shared" si="25"/>
        <v>0</v>
      </c>
      <c r="BG182" s="139">
        <f t="shared" si="26"/>
        <v>0</v>
      </c>
      <c r="BH182" s="139">
        <f t="shared" si="27"/>
        <v>0</v>
      </c>
      <c r="BI182" s="139">
        <f t="shared" si="28"/>
        <v>0</v>
      </c>
      <c r="BJ182" s="17" t="s">
        <v>81</v>
      </c>
      <c r="BK182" s="139">
        <f t="shared" si="29"/>
        <v>0</v>
      </c>
      <c r="BL182" s="17" t="s">
        <v>120</v>
      </c>
      <c r="BM182" s="138" t="s">
        <v>397</v>
      </c>
    </row>
    <row r="183" spans="2:65" s="1" customFormat="1" ht="44.25" customHeight="1">
      <c r="B183" s="32"/>
      <c r="C183" s="161" t="s">
        <v>398</v>
      </c>
      <c r="D183" s="161" t="s">
        <v>146</v>
      </c>
      <c r="E183" s="162" t="s">
        <v>399</v>
      </c>
      <c r="F183" s="163" t="s">
        <v>400</v>
      </c>
      <c r="G183" s="164" t="s">
        <v>156</v>
      </c>
      <c r="H183" s="165">
        <v>1</v>
      </c>
      <c r="I183" s="166"/>
      <c r="J183" s="167">
        <f t="shared" si="20"/>
        <v>0</v>
      </c>
      <c r="K183" s="163" t="s">
        <v>128</v>
      </c>
      <c r="L183" s="168"/>
      <c r="M183" s="169" t="s">
        <v>21</v>
      </c>
      <c r="N183" s="170" t="s">
        <v>44</v>
      </c>
      <c r="P183" s="136">
        <f t="shared" si="21"/>
        <v>0</v>
      </c>
      <c r="Q183" s="136">
        <v>0</v>
      </c>
      <c r="R183" s="136">
        <f t="shared" si="22"/>
        <v>0</v>
      </c>
      <c r="S183" s="136">
        <v>0</v>
      </c>
      <c r="T183" s="137">
        <f t="shared" si="23"/>
        <v>0</v>
      </c>
      <c r="AR183" s="138" t="s">
        <v>149</v>
      </c>
      <c r="AT183" s="138" t="s">
        <v>146</v>
      </c>
      <c r="AU183" s="138" t="s">
        <v>83</v>
      </c>
      <c r="AY183" s="17" t="s">
        <v>121</v>
      </c>
      <c r="BE183" s="139">
        <f t="shared" si="24"/>
        <v>0</v>
      </c>
      <c r="BF183" s="139">
        <f t="shared" si="25"/>
        <v>0</v>
      </c>
      <c r="BG183" s="139">
        <f t="shared" si="26"/>
        <v>0</v>
      </c>
      <c r="BH183" s="139">
        <f t="shared" si="27"/>
        <v>0</v>
      </c>
      <c r="BI183" s="139">
        <f t="shared" si="28"/>
        <v>0</v>
      </c>
      <c r="BJ183" s="17" t="s">
        <v>81</v>
      </c>
      <c r="BK183" s="139">
        <f t="shared" si="29"/>
        <v>0</v>
      </c>
      <c r="BL183" s="17" t="s">
        <v>149</v>
      </c>
      <c r="BM183" s="138" t="s">
        <v>401</v>
      </c>
    </row>
    <row r="184" spans="2:65" s="1" customFormat="1" ht="24.2" customHeight="1">
      <c r="B184" s="32"/>
      <c r="C184" s="127" t="s">
        <v>402</v>
      </c>
      <c r="D184" s="127" t="s">
        <v>124</v>
      </c>
      <c r="E184" s="128" t="s">
        <v>403</v>
      </c>
      <c r="F184" s="129" t="s">
        <v>404</v>
      </c>
      <c r="G184" s="130" t="s">
        <v>156</v>
      </c>
      <c r="H184" s="131">
        <v>1</v>
      </c>
      <c r="I184" s="132"/>
      <c r="J184" s="133">
        <f t="shared" si="20"/>
        <v>0</v>
      </c>
      <c r="K184" s="129" t="s">
        <v>128</v>
      </c>
      <c r="L184" s="32"/>
      <c r="M184" s="134" t="s">
        <v>21</v>
      </c>
      <c r="N184" s="135" t="s">
        <v>44</v>
      </c>
      <c r="P184" s="136">
        <f t="shared" si="21"/>
        <v>0</v>
      </c>
      <c r="Q184" s="136">
        <v>0</v>
      </c>
      <c r="R184" s="136">
        <f t="shared" si="22"/>
        <v>0</v>
      </c>
      <c r="S184" s="136">
        <v>0</v>
      </c>
      <c r="T184" s="137">
        <f t="shared" si="23"/>
        <v>0</v>
      </c>
      <c r="AR184" s="138" t="s">
        <v>120</v>
      </c>
      <c r="AT184" s="138" t="s">
        <v>124</v>
      </c>
      <c r="AU184" s="138" t="s">
        <v>83</v>
      </c>
      <c r="AY184" s="17" t="s">
        <v>121</v>
      </c>
      <c r="BE184" s="139">
        <f t="shared" si="24"/>
        <v>0</v>
      </c>
      <c r="BF184" s="139">
        <f t="shared" si="25"/>
        <v>0</v>
      </c>
      <c r="BG184" s="139">
        <f t="shared" si="26"/>
        <v>0</v>
      </c>
      <c r="BH184" s="139">
        <f t="shared" si="27"/>
        <v>0</v>
      </c>
      <c r="BI184" s="139">
        <f t="shared" si="28"/>
        <v>0</v>
      </c>
      <c r="BJ184" s="17" t="s">
        <v>81</v>
      </c>
      <c r="BK184" s="139">
        <f t="shared" si="29"/>
        <v>0</v>
      </c>
      <c r="BL184" s="17" t="s">
        <v>120</v>
      </c>
      <c r="BM184" s="138" t="s">
        <v>405</v>
      </c>
    </row>
    <row r="185" spans="2:65" s="1" customFormat="1" ht="37.9" customHeight="1">
      <c r="B185" s="32"/>
      <c r="C185" s="161" t="s">
        <v>406</v>
      </c>
      <c r="D185" s="161" t="s">
        <v>146</v>
      </c>
      <c r="E185" s="162" t="s">
        <v>407</v>
      </c>
      <c r="F185" s="163" t="s">
        <v>408</v>
      </c>
      <c r="G185" s="164" t="s">
        <v>156</v>
      </c>
      <c r="H185" s="165">
        <v>1</v>
      </c>
      <c r="I185" s="166"/>
      <c r="J185" s="167">
        <f t="shared" si="20"/>
        <v>0</v>
      </c>
      <c r="K185" s="163" t="s">
        <v>128</v>
      </c>
      <c r="L185" s="168"/>
      <c r="M185" s="169" t="s">
        <v>21</v>
      </c>
      <c r="N185" s="170" t="s">
        <v>44</v>
      </c>
      <c r="P185" s="136">
        <f t="shared" si="21"/>
        <v>0</v>
      </c>
      <c r="Q185" s="136">
        <v>0</v>
      </c>
      <c r="R185" s="136">
        <f t="shared" si="22"/>
        <v>0</v>
      </c>
      <c r="S185" s="136">
        <v>0</v>
      </c>
      <c r="T185" s="137">
        <f t="shared" si="23"/>
        <v>0</v>
      </c>
      <c r="AR185" s="138" t="s">
        <v>149</v>
      </c>
      <c r="AT185" s="138" t="s">
        <v>146</v>
      </c>
      <c r="AU185" s="138" t="s">
        <v>83</v>
      </c>
      <c r="AY185" s="17" t="s">
        <v>121</v>
      </c>
      <c r="BE185" s="139">
        <f t="shared" si="24"/>
        <v>0</v>
      </c>
      <c r="BF185" s="139">
        <f t="shared" si="25"/>
        <v>0</v>
      </c>
      <c r="BG185" s="139">
        <f t="shared" si="26"/>
        <v>0</v>
      </c>
      <c r="BH185" s="139">
        <f t="shared" si="27"/>
        <v>0</v>
      </c>
      <c r="BI185" s="139">
        <f t="shared" si="28"/>
        <v>0</v>
      </c>
      <c r="BJ185" s="17" t="s">
        <v>81</v>
      </c>
      <c r="BK185" s="139">
        <f t="shared" si="29"/>
        <v>0</v>
      </c>
      <c r="BL185" s="17" t="s">
        <v>149</v>
      </c>
      <c r="BM185" s="138" t="s">
        <v>409</v>
      </c>
    </row>
    <row r="186" spans="2:65" s="1" customFormat="1" ht="16.5" customHeight="1">
      <c r="B186" s="32"/>
      <c r="C186" s="127" t="s">
        <v>410</v>
      </c>
      <c r="D186" s="127" t="s">
        <v>124</v>
      </c>
      <c r="E186" s="128" t="s">
        <v>411</v>
      </c>
      <c r="F186" s="129" t="s">
        <v>412</v>
      </c>
      <c r="G186" s="130" t="s">
        <v>156</v>
      </c>
      <c r="H186" s="131">
        <v>35</v>
      </c>
      <c r="I186" s="132"/>
      <c r="J186" s="133">
        <f t="shared" si="20"/>
        <v>0</v>
      </c>
      <c r="K186" s="129" t="s">
        <v>128</v>
      </c>
      <c r="L186" s="32"/>
      <c r="M186" s="134" t="s">
        <v>21</v>
      </c>
      <c r="N186" s="135" t="s">
        <v>44</v>
      </c>
      <c r="P186" s="136">
        <f t="shared" si="21"/>
        <v>0</v>
      </c>
      <c r="Q186" s="136">
        <v>0</v>
      </c>
      <c r="R186" s="136">
        <f t="shared" si="22"/>
        <v>0</v>
      </c>
      <c r="S186" s="136">
        <v>0</v>
      </c>
      <c r="T186" s="137">
        <f t="shared" si="23"/>
        <v>0</v>
      </c>
      <c r="AR186" s="138" t="s">
        <v>120</v>
      </c>
      <c r="AT186" s="138" t="s">
        <v>124</v>
      </c>
      <c r="AU186" s="138" t="s">
        <v>83</v>
      </c>
      <c r="AY186" s="17" t="s">
        <v>121</v>
      </c>
      <c r="BE186" s="139">
        <f t="shared" si="24"/>
        <v>0</v>
      </c>
      <c r="BF186" s="139">
        <f t="shared" si="25"/>
        <v>0</v>
      </c>
      <c r="BG186" s="139">
        <f t="shared" si="26"/>
        <v>0</v>
      </c>
      <c r="BH186" s="139">
        <f t="shared" si="27"/>
        <v>0</v>
      </c>
      <c r="BI186" s="139">
        <f t="shared" si="28"/>
        <v>0</v>
      </c>
      <c r="BJ186" s="17" t="s">
        <v>81</v>
      </c>
      <c r="BK186" s="139">
        <f t="shared" si="29"/>
        <v>0</v>
      </c>
      <c r="BL186" s="17" t="s">
        <v>120</v>
      </c>
      <c r="BM186" s="138" t="s">
        <v>413</v>
      </c>
    </row>
    <row r="187" spans="2:65" s="1" customFormat="1" ht="16.5" customHeight="1">
      <c r="B187" s="32"/>
      <c r="C187" s="127" t="s">
        <v>414</v>
      </c>
      <c r="D187" s="127" t="s">
        <v>124</v>
      </c>
      <c r="E187" s="128" t="s">
        <v>415</v>
      </c>
      <c r="F187" s="129" t="s">
        <v>416</v>
      </c>
      <c r="G187" s="130" t="s">
        <v>156</v>
      </c>
      <c r="H187" s="131">
        <v>26</v>
      </c>
      <c r="I187" s="132"/>
      <c r="J187" s="133">
        <f t="shared" si="20"/>
        <v>0</v>
      </c>
      <c r="K187" s="129" t="s">
        <v>128</v>
      </c>
      <c r="L187" s="32"/>
      <c r="M187" s="134" t="s">
        <v>21</v>
      </c>
      <c r="N187" s="135" t="s">
        <v>44</v>
      </c>
      <c r="P187" s="136">
        <f t="shared" si="21"/>
        <v>0</v>
      </c>
      <c r="Q187" s="136">
        <v>0</v>
      </c>
      <c r="R187" s="136">
        <f t="shared" si="22"/>
        <v>0</v>
      </c>
      <c r="S187" s="136">
        <v>0</v>
      </c>
      <c r="T187" s="137">
        <f t="shared" si="23"/>
        <v>0</v>
      </c>
      <c r="AR187" s="138" t="s">
        <v>120</v>
      </c>
      <c r="AT187" s="138" t="s">
        <v>124</v>
      </c>
      <c r="AU187" s="138" t="s">
        <v>83</v>
      </c>
      <c r="AY187" s="17" t="s">
        <v>121</v>
      </c>
      <c r="BE187" s="139">
        <f t="shared" si="24"/>
        <v>0</v>
      </c>
      <c r="BF187" s="139">
        <f t="shared" si="25"/>
        <v>0</v>
      </c>
      <c r="BG187" s="139">
        <f t="shared" si="26"/>
        <v>0</v>
      </c>
      <c r="BH187" s="139">
        <f t="shared" si="27"/>
        <v>0</v>
      </c>
      <c r="BI187" s="139">
        <f t="shared" si="28"/>
        <v>0</v>
      </c>
      <c r="BJ187" s="17" t="s">
        <v>81</v>
      </c>
      <c r="BK187" s="139">
        <f t="shared" si="29"/>
        <v>0</v>
      </c>
      <c r="BL187" s="17" t="s">
        <v>120</v>
      </c>
      <c r="BM187" s="138" t="s">
        <v>417</v>
      </c>
    </row>
    <row r="188" spans="2:65" s="1" customFormat="1" ht="21.75" customHeight="1">
      <c r="B188" s="32"/>
      <c r="C188" s="161" t="s">
        <v>418</v>
      </c>
      <c r="D188" s="161" t="s">
        <v>146</v>
      </c>
      <c r="E188" s="162" t="s">
        <v>419</v>
      </c>
      <c r="F188" s="163" t="s">
        <v>420</v>
      </c>
      <c r="G188" s="164" t="s">
        <v>156</v>
      </c>
      <c r="H188" s="165">
        <v>24</v>
      </c>
      <c r="I188" s="166"/>
      <c r="J188" s="167">
        <f t="shared" si="20"/>
        <v>0</v>
      </c>
      <c r="K188" s="163" t="s">
        <v>128</v>
      </c>
      <c r="L188" s="168"/>
      <c r="M188" s="169" t="s">
        <v>21</v>
      </c>
      <c r="N188" s="170" t="s">
        <v>44</v>
      </c>
      <c r="P188" s="136">
        <f t="shared" si="21"/>
        <v>0</v>
      </c>
      <c r="Q188" s="136">
        <v>0</v>
      </c>
      <c r="R188" s="136">
        <f t="shared" si="22"/>
        <v>0</v>
      </c>
      <c r="S188" s="136">
        <v>0</v>
      </c>
      <c r="T188" s="137">
        <f t="shared" si="23"/>
        <v>0</v>
      </c>
      <c r="AR188" s="138" t="s">
        <v>149</v>
      </c>
      <c r="AT188" s="138" t="s">
        <v>146</v>
      </c>
      <c r="AU188" s="138" t="s">
        <v>83</v>
      </c>
      <c r="AY188" s="17" t="s">
        <v>121</v>
      </c>
      <c r="BE188" s="139">
        <f t="shared" si="24"/>
        <v>0</v>
      </c>
      <c r="BF188" s="139">
        <f t="shared" si="25"/>
        <v>0</v>
      </c>
      <c r="BG188" s="139">
        <f t="shared" si="26"/>
        <v>0</v>
      </c>
      <c r="BH188" s="139">
        <f t="shared" si="27"/>
        <v>0</v>
      </c>
      <c r="BI188" s="139">
        <f t="shared" si="28"/>
        <v>0</v>
      </c>
      <c r="BJ188" s="17" t="s">
        <v>81</v>
      </c>
      <c r="BK188" s="139">
        <f t="shared" si="29"/>
        <v>0</v>
      </c>
      <c r="BL188" s="17" t="s">
        <v>149</v>
      </c>
      <c r="BM188" s="138" t="s">
        <v>421</v>
      </c>
    </row>
    <row r="189" spans="2:65" s="1" customFormat="1" ht="24.2" customHeight="1">
      <c r="B189" s="32"/>
      <c r="C189" s="161" t="s">
        <v>422</v>
      </c>
      <c r="D189" s="161" t="s">
        <v>146</v>
      </c>
      <c r="E189" s="162" t="s">
        <v>423</v>
      </c>
      <c r="F189" s="163" t="s">
        <v>424</v>
      </c>
      <c r="G189" s="164" t="s">
        <v>156</v>
      </c>
      <c r="H189" s="165">
        <v>1</v>
      </c>
      <c r="I189" s="166"/>
      <c r="J189" s="167">
        <f t="shared" si="20"/>
        <v>0</v>
      </c>
      <c r="K189" s="163" t="s">
        <v>128</v>
      </c>
      <c r="L189" s="168"/>
      <c r="M189" s="169" t="s">
        <v>21</v>
      </c>
      <c r="N189" s="170" t="s">
        <v>44</v>
      </c>
      <c r="P189" s="136">
        <f t="shared" si="21"/>
        <v>0</v>
      </c>
      <c r="Q189" s="136">
        <v>0</v>
      </c>
      <c r="R189" s="136">
        <f t="shared" si="22"/>
        <v>0</v>
      </c>
      <c r="S189" s="136">
        <v>0</v>
      </c>
      <c r="T189" s="137">
        <f t="shared" si="23"/>
        <v>0</v>
      </c>
      <c r="AR189" s="138" t="s">
        <v>149</v>
      </c>
      <c r="AT189" s="138" t="s">
        <v>146</v>
      </c>
      <c r="AU189" s="138" t="s">
        <v>83</v>
      </c>
      <c r="AY189" s="17" t="s">
        <v>121</v>
      </c>
      <c r="BE189" s="139">
        <f t="shared" si="24"/>
        <v>0</v>
      </c>
      <c r="BF189" s="139">
        <f t="shared" si="25"/>
        <v>0</v>
      </c>
      <c r="BG189" s="139">
        <f t="shared" si="26"/>
        <v>0</v>
      </c>
      <c r="BH189" s="139">
        <f t="shared" si="27"/>
        <v>0</v>
      </c>
      <c r="BI189" s="139">
        <f t="shared" si="28"/>
        <v>0</v>
      </c>
      <c r="BJ189" s="17" t="s">
        <v>81</v>
      </c>
      <c r="BK189" s="139">
        <f t="shared" si="29"/>
        <v>0</v>
      </c>
      <c r="BL189" s="17" t="s">
        <v>149</v>
      </c>
      <c r="BM189" s="138" t="s">
        <v>425</v>
      </c>
    </row>
    <row r="190" spans="2:65" s="1" customFormat="1" ht="21.75" customHeight="1">
      <c r="B190" s="32"/>
      <c r="C190" s="161" t="s">
        <v>426</v>
      </c>
      <c r="D190" s="161" t="s">
        <v>146</v>
      </c>
      <c r="E190" s="162" t="s">
        <v>427</v>
      </c>
      <c r="F190" s="163" t="s">
        <v>428</v>
      </c>
      <c r="G190" s="164" t="s">
        <v>156</v>
      </c>
      <c r="H190" s="165">
        <v>1</v>
      </c>
      <c r="I190" s="166"/>
      <c r="J190" s="167">
        <f t="shared" si="20"/>
        <v>0</v>
      </c>
      <c r="K190" s="163" t="s">
        <v>128</v>
      </c>
      <c r="L190" s="168"/>
      <c r="M190" s="169" t="s">
        <v>21</v>
      </c>
      <c r="N190" s="170" t="s">
        <v>44</v>
      </c>
      <c r="P190" s="136">
        <f t="shared" si="21"/>
        <v>0</v>
      </c>
      <c r="Q190" s="136">
        <v>0</v>
      </c>
      <c r="R190" s="136">
        <f t="shared" si="22"/>
        <v>0</v>
      </c>
      <c r="S190" s="136">
        <v>0</v>
      </c>
      <c r="T190" s="137">
        <f t="shared" si="23"/>
        <v>0</v>
      </c>
      <c r="AR190" s="138" t="s">
        <v>149</v>
      </c>
      <c r="AT190" s="138" t="s">
        <v>146</v>
      </c>
      <c r="AU190" s="138" t="s">
        <v>83</v>
      </c>
      <c r="AY190" s="17" t="s">
        <v>121</v>
      </c>
      <c r="BE190" s="139">
        <f t="shared" si="24"/>
        <v>0</v>
      </c>
      <c r="BF190" s="139">
        <f t="shared" si="25"/>
        <v>0</v>
      </c>
      <c r="BG190" s="139">
        <f t="shared" si="26"/>
        <v>0</v>
      </c>
      <c r="BH190" s="139">
        <f t="shared" si="27"/>
        <v>0</v>
      </c>
      <c r="BI190" s="139">
        <f t="shared" si="28"/>
        <v>0</v>
      </c>
      <c r="BJ190" s="17" t="s">
        <v>81</v>
      </c>
      <c r="BK190" s="139">
        <f t="shared" si="29"/>
        <v>0</v>
      </c>
      <c r="BL190" s="17" t="s">
        <v>149</v>
      </c>
      <c r="BM190" s="138" t="s">
        <v>429</v>
      </c>
    </row>
    <row r="191" spans="2:65" s="1" customFormat="1" ht="24.2" customHeight="1">
      <c r="B191" s="32"/>
      <c r="C191" s="127" t="s">
        <v>430</v>
      </c>
      <c r="D191" s="127" t="s">
        <v>124</v>
      </c>
      <c r="E191" s="128" t="s">
        <v>431</v>
      </c>
      <c r="F191" s="129" t="s">
        <v>432</v>
      </c>
      <c r="G191" s="130" t="s">
        <v>156</v>
      </c>
      <c r="H191" s="131">
        <v>1</v>
      </c>
      <c r="I191" s="132"/>
      <c r="J191" s="133">
        <f t="shared" si="20"/>
        <v>0</v>
      </c>
      <c r="K191" s="129" t="s">
        <v>128</v>
      </c>
      <c r="L191" s="32"/>
      <c r="M191" s="134" t="s">
        <v>21</v>
      </c>
      <c r="N191" s="135" t="s">
        <v>44</v>
      </c>
      <c r="P191" s="136">
        <f t="shared" si="21"/>
        <v>0</v>
      </c>
      <c r="Q191" s="136">
        <v>0</v>
      </c>
      <c r="R191" s="136">
        <f t="shared" si="22"/>
        <v>0</v>
      </c>
      <c r="S191" s="136">
        <v>0</v>
      </c>
      <c r="T191" s="137">
        <f t="shared" si="23"/>
        <v>0</v>
      </c>
      <c r="AR191" s="138" t="s">
        <v>120</v>
      </c>
      <c r="AT191" s="138" t="s">
        <v>124</v>
      </c>
      <c r="AU191" s="138" t="s">
        <v>83</v>
      </c>
      <c r="AY191" s="17" t="s">
        <v>121</v>
      </c>
      <c r="BE191" s="139">
        <f t="shared" si="24"/>
        <v>0</v>
      </c>
      <c r="BF191" s="139">
        <f t="shared" si="25"/>
        <v>0</v>
      </c>
      <c r="BG191" s="139">
        <f t="shared" si="26"/>
        <v>0</v>
      </c>
      <c r="BH191" s="139">
        <f t="shared" si="27"/>
        <v>0</v>
      </c>
      <c r="BI191" s="139">
        <f t="shared" si="28"/>
        <v>0</v>
      </c>
      <c r="BJ191" s="17" t="s">
        <v>81</v>
      </c>
      <c r="BK191" s="139">
        <f t="shared" si="29"/>
        <v>0</v>
      </c>
      <c r="BL191" s="17" t="s">
        <v>120</v>
      </c>
      <c r="BM191" s="138" t="s">
        <v>433</v>
      </c>
    </row>
    <row r="192" spans="2:65" s="1" customFormat="1" ht="16.5" customHeight="1">
      <c r="B192" s="32"/>
      <c r="C192" s="161" t="s">
        <v>434</v>
      </c>
      <c r="D192" s="161" t="s">
        <v>146</v>
      </c>
      <c r="E192" s="162" t="s">
        <v>435</v>
      </c>
      <c r="F192" s="163" t="s">
        <v>436</v>
      </c>
      <c r="G192" s="164" t="s">
        <v>156</v>
      </c>
      <c r="H192" s="165">
        <v>1</v>
      </c>
      <c r="I192" s="166"/>
      <c r="J192" s="167">
        <f t="shared" si="20"/>
        <v>0</v>
      </c>
      <c r="K192" s="163" t="s">
        <v>128</v>
      </c>
      <c r="L192" s="168"/>
      <c r="M192" s="169" t="s">
        <v>21</v>
      </c>
      <c r="N192" s="170" t="s">
        <v>44</v>
      </c>
      <c r="P192" s="136">
        <f t="shared" si="21"/>
        <v>0</v>
      </c>
      <c r="Q192" s="136">
        <v>0</v>
      </c>
      <c r="R192" s="136">
        <f t="shared" si="22"/>
        <v>0</v>
      </c>
      <c r="S192" s="136">
        <v>0</v>
      </c>
      <c r="T192" s="137">
        <f t="shared" si="23"/>
        <v>0</v>
      </c>
      <c r="AR192" s="138" t="s">
        <v>149</v>
      </c>
      <c r="AT192" s="138" t="s">
        <v>146</v>
      </c>
      <c r="AU192" s="138" t="s">
        <v>83</v>
      </c>
      <c r="AY192" s="17" t="s">
        <v>121</v>
      </c>
      <c r="BE192" s="139">
        <f t="shared" si="24"/>
        <v>0</v>
      </c>
      <c r="BF192" s="139">
        <f t="shared" si="25"/>
        <v>0</v>
      </c>
      <c r="BG192" s="139">
        <f t="shared" si="26"/>
        <v>0</v>
      </c>
      <c r="BH192" s="139">
        <f t="shared" si="27"/>
        <v>0</v>
      </c>
      <c r="BI192" s="139">
        <f t="shared" si="28"/>
        <v>0</v>
      </c>
      <c r="BJ192" s="17" t="s">
        <v>81</v>
      </c>
      <c r="BK192" s="139">
        <f t="shared" si="29"/>
        <v>0</v>
      </c>
      <c r="BL192" s="17" t="s">
        <v>149</v>
      </c>
      <c r="BM192" s="138" t="s">
        <v>437</v>
      </c>
    </row>
    <row r="193" spans="2:65" s="1" customFormat="1" ht="24.2" customHeight="1">
      <c r="B193" s="32"/>
      <c r="C193" s="127" t="s">
        <v>438</v>
      </c>
      <c r="D193" s="127" t="s">
        <v>124</v>
      </c>
      <c r="E193" s="128" t="s">
        <v>439</v>
      </c>
      <c r="F193" s="129" t="s">
        <v>440</v>
      </c>
      <c r="G193" s="130" t="s">
        <v>156</v>
      </c>
      <c r="H193" s="131">
        <v>1</v>
      </c>
      <c r="I193" s="132"/>
      <c r="J193" s="133">
        <f t="shared" si="20"/>
        <v>0</v>
      </c>
      <c r="K193" s="129" t="s">
        <v>128</v>
      </c>
      <c r="L193" s="32"/>
      <c r="M193" s="134" t="s">
        <v>21</v>
      </c>
      <c r="N193" s="135" t="s">
        <v>44</v>
      </c>
      <c r="P193" s="136">
        <f t="shared" si="21"/>
        <v>0</v>
      </c>
      <c r="Q193" s="136">
        <v>0</v>
      </c>
      <c r="R193" s="136">
        <f t="shared" si="22"/>
        <v>0</v>
      </c>
      <c r="S193" s="136">
        <v>0</v>
      </c>
      <c r="T193" s="137">
        <f t="shared" si="23"/>
        <v>0</v>
      </c>
      <c r="AR193" s="138" t="s">
        <v>120</v>
      </c>
      <c r="AT193" s="138" t="s">
        <v>124</v>
      </c>
      <c r="AU193" s="138" t="s">
        <v>83</v>
      </c>
      <c r="AY193" s="17" t="s">
        <v>121</v>
      </c>
      <c r="BE193" s="139">
        <f t="shared" si="24"/>
        <v>0</v>
      </c>
      <c r="BF193" s="139">
        <f t="shared" si="25"/>
        <v>0</v>
      </c>
      <c r="BG193" s="139">
        <f t="shared" si="26"/>
        <v>0</v>
      </c>
      <c r="BH193" s="139">
        <f t="shared" si="27"/>
        <v>0</v>
      </c>
      <c r="BI193" s="139">
        <f t="shared" si="28"/>
        <v>0</v>
      </c>
      <c r="BJ193" s="17" t="s">
        <v>81</v>
      </c>
      <c r="BK193" s="139">
        <f t="shared" si="29"/>
        <v>0</v>
      </c>
      <c r="BL193" s="17" t="s">
        <v>120</v>
      </c>
      <c r="BM193" s="138" t="s">
        <v>441</v>
      </c>
    </row>
    <row r="194" spans="2:65" s="1" customFormat="1" ht="24.2" customHeight="1">
      <c r="B194" s="32"/>
      <c r="C194" s="161" t="s">
        <v>442</v>
      </c>
      <c r="D194" s="161" t="s">
        <v>146</v>
      </c>
      <c r="E194" s="162" t="s">
        <v>443</v>
      </c>
      <c r="F194" s="163" t="s">
        <v>444</v>
      </c>
      <c r="G194" s="164" t="s">
        <v>156</v>
      </c>
      <c r="H194" s="165">
        <v>1</v>
      </c>
      <c r="I194" s="166"/>
      <c r="J194" s="167">
        <f t="shared" si="20"/>
        <v>0</v>
      </c>
      <c r="K194" s="163" t="s">
        <v>128</v>
      </c>
      <c r="L194" s="168"/>
      <c r="M194" s="169" t="s">
        <v>21</v>
      </c>
      <c r="N194" s="170" t="s">
        <v>44</v>
      </c>
      <c r="P194" s="136">
        <f t="shared" si="21"/>
        <v>0</v>
      </c>
      <c r="Q194" s="136">
        <v>0</v>
      </c>
      <c r="R194" s="136">
        <f t="shared" si="22"/>
        <v>0</v>
      </c>
      <c r="S194" s="136">
        <v>0</v>
      </c>
      <c r="T194" s="137">
        <f t="shared" si="23"/>
        <v>0</v>
      </c>
      <c r="AR194" s="138" t="s">
        <v>149</v>
      </c>
      <c r="AT194" s="138" t="s">
        <v>146</v>
      </c>
      <c r="AU194" s="138" t="s">
        <v>83</v>
      </c>
      <c r="AY194" s="17" t="s">
        <v>121</v>
      </c>
      <c r="BE194" s="139">
        <f t="shared" si="24"/>
        <v>0</v>
      </c>
      <c r="BF194" s="139">
        <f t="shared" si="25"/>
        <v>0</v>
      </c>
      <c r="BG194" s="139">
        <f t="shared" si="26"/>
        <v>0</v>
      </c>
      <c r="BH194" s="139">
        <f t="shared" si="27"/>
        <v>0</v>
      </c>
      <c r="BI194" s="139">
        <f t="shared" si="28"/>
        <v>0</v>
      </c>
      <c r="BJ194" s="17" t="s">
        <v>81</v>
      </c>
      <c r="BK194" s="139">
        <f t="shared" si="29"/>
        <v>0</v>
      </c>
      <c r="BL194" s="17" t="s">
        <v>149</v>
      </c>
      <c r="BM194" s="138" t="s">
        <v>445</v>
      </c>
    </row>
    <row r="195" spans="2:65" s="1" customFormat="1" ht="16.5" customHeight="1">
      <c r="B195" s="32"/>
      <c r="C195" s="127" t="s">
        <v>446</v>
      </c>
      <c r="D195" s="127" t="s">
        <v>124</v>
      </c>
      <c r="E195" s="128" t="s">
        <v>447</v>
      </c>
      <c r="F195" s="129" t="s">
        <v>448</v>
      </c>
      <c r="G195" s="130" t="s">
        <v>156</v>
      </c>
      <c r="H195" s="131">
        <v>1</v>
      </c>
      <c r="I195" s="132"/>
      <c r="J195" s="133">
        <f t="shared" si="20"/>
        <v>0</v>
      </c>
      <c r="K195" s="129" t="s">
        <v>128</v>
      </c>
      <c r="L195" s="32"/>
      <c r="M195" s="134" t="s">
        <v>21</v>
      </c>
      <c r="N195" s="135" t="s">
        <v>44</v>
      </c>
      <c r="P195" s="136">
        <f t="shared" si="21"/>
        <v>0</v>
      </c>
      <c r="Q195" s="136">
        <v>0</v>
      </c>
      <c r="R195" s="136">
        <f t="shared" si="22"/>
        <v>0</v>
      </c>
      <c r="S195" s="136">
        <v>0</v>
      </c>
      <c r="T195" s="137">
        <f t="shared" si="23"/>
        <v>0</v>
      </c>
      <c r="AR195" s="138" t="s">
        <v>120</v>
      </c>
      <c r="AT195" s="138" t="s">
        <v>124</v>
      </c>
      <c r="AU195" s="138" t="s">
        <v>83</v>
      </c>
      <c r="AY195" s="17" t="s">
        <v>121</v>
      </c>
      <c r="BE195" s="139">
        <f t="shared" si="24"/>
        <v>0</v>
      </c>
      <c r="BF195" s="139">
        <f t="shared" si="25"/>
        <v>0</v>
      </c>
      <c r="BG195" s="139">
        <f t="shared" si="26"/>
        <v>0</v>
      </c>
      <c r="BH195" s="139">
        <f t="shared" si="27"/>
        <v>0</v>
      </c>
      <c r="BI195" s="139">
        <f t="shared" si="28"/>
        <v>0</v>
      </c>
      <c r="BJ195" s="17" t="s">
        <v>81</v>
      </c>
      <c r="BK195" s="139">
        <f t="shared" si="29"/>
        <v>0</v>
      </c>
      <c r="BL195" s="17" t="s">
        <v>120</v>
      </c>
      <c r="BM195" s="138" t="s">
        <v>449</v>
      </c>
    </row>
    <row r="196" spans="2:65" s="1" customFormat="1" ht="24.2" customHeight="1">
      <c r="B196" s="32"/>
      <c r="C196" s="127" t="s">
        <v>450</v>
      </c>
      <c r="D196" s="127" t="s">
        <v>124</v>
      </c>
      <c r="E196" s="128" t="s">
        <v>451</v>
      </c>
      <c r="F196" s="129" t="s">
        <v>452</v>
      </c>
      <c r="G196" s="130" t="s">
        <v>156</v>
      </c>
      <c r="H196" s="131">
        <v>1</v>
      </c>
      <c r="I196" s="132"/>
      <c r="J196" s="133">
        <f t="shared" si="20"/>
        <v>0</v>
      </c>
      <c r="K196" s="129" t="s">
        <v>128</v>
      </c>
      <c r="L196" s="32"/>
      <c r="M196" s="134" t="s">
        <v>21</v>
      </c>
      <c r="N196" s="135" t="s">
        <v>44</v>
      </c>
      <c r="P196" s="136">
        <f t="shared" si="21"/>
        <v>0</v>
      </c>
      <c r="Q196" s="136">
        <v>0</v>
      </c>
      <c r="R196" s="136">
        <f t="shared" si="22"/>
        <v>0</v>
      </c>
      <c r="S196" s="136">
        <v>0</v>
      </c>
      <c r="T196" s="137">
        <f t="shared" si="23"/>
        <v>0</v>
      </c>
      <c r="AR196" s="138" t="s">
        <v>120</v>
      </c>
      <c r="AT196" s="138" t="s">
        <v>124</v>
      </c>
      <c r="AU196" s="138" t="s">
        <v>83</v>
      </c>
      <c r="AY196" s="17" t="s">
        <v>121</v>
      </c>
      <c r="BE196" s="139">
        <f t="shared" si="24"/>
        <v>0</v>
      </c>
      <c r="BF196" s="139">
        <f t="shared" si="25"/>
        <v>0</v>
      </c>
      <c r="BG196" s="139">
        <f t="shared" si="26"/>
        <v>0</v>
      </c>
      <c r="BH196" s="139">
        <f t="shared" si="27"/>
        <v>0</v>
      </c>
      <c r="BI196" s="139">
        <f t="shared" si="28"/>
        <v>0</v>
      </c>
      <c r="BJ196" s="17" t="s">
        <v>81</v>
      </c>
      <c r="BK196" s="139">
        <f t="shared" si="29"/>
        <v>0</v>
      </c>
      <c r="BL196" s="17" t="s">
        <v>120</v>
      </c>
      <c r="BM196" s="138" t="s">
        <v>453</v>
      </c>
    </row>
    <row r="197" spans="2:65" s="1" customFormat="1" ht="44.25" customHeight="1">
      <c r="B197" s="32"/>
      <c r="C197" s="161" t="s">
        <v>454</v>
      </c>
      <c r="D197" s="161" t="s">
        <v>146</v>
      </c>
      <c r="E197" s="162" t="s">
        <v>455</v>
      </c>
      <c r="F197" s="163" t="s">
        <v>456</v>
      </c>
      <c r="G197" s="164" t="s">
        <v>457</v>
      </c>
      <c r="H197" s="165">
        <v>1</v>
      </c>
      <c r="I197" s="166"/>
      <c r="J197" s="167">
        <f t="shared" si="20"/>
        <v>0</v>
      </c>
      <c r="K197" s="163" t="s">
        <v>128</v>
      </c>
      <c r="L197" s="168"/>
      <c r="M197" s="169" t="s">
        <v>21</v>
      </c>
      <c r="N197" s="170" t="s">
        <v>44</v>
      </c>
      <c r="P197" s="136">
        <f t="shared" si="21"/>
        <v>0</v>
      </c>
      <c r="Q197" s="136">
        <v>0</v>
      </c>
      <c r="R197" s="136">
        <f t="shared" si="22"/>
        <v>0</v>
      </c>
      <c r="S197" s="136">
        <v>0</v>
      </c>
      <c r="T197" s="137">
        <f t="shared" si="23"/>
        <v>0</v>
      </c>
      <c r="AR197" s="138" t="s">
        <v>149</v>
      </c>
      <c r="AT197" s="138" t="s">
        <v>146</v>
      </c>
      <c r="AU197" s="138" t="s">
        <v>83</v>
      </c>
      <c r="AY197" s="17" t="s">
        <v>121</v>
      </c>
      <c r="BE197" s="139">
        <f t="shared" si="24"/>
        <v>0</v>
      </c>
      <c r="BF197" s="139">
        <f t="shared" si="25"/>
        <v>0</v>
      </c>
      <c r="BG197" s="139">
        <f t="shared" si="26"/>
        <v>0</v>
      </c>
      <c r="BH197" s="139">
        <f t="shared" si="27"/>
        <v>0</v>
      </c>
      <c r="BI197" s="139">
        <f t="shared" si="28"/>
        <v>0</v>
      </c>
      <c r="BJ197" s="17" t="s">
        <v>81</v>
      </c>
      <c r="BK197" s="139">
        <f t="shared" si="29"/>
        <v>0</v>
      </c>
      <c r="BL197" s="17" t="s">
        <v>149</v>
      </c>
      <c r="BM197" s="138" t="s">
        <v>458</v>
      </c>
    </row>
    <row r="198" spans="2:65" s="1" customFormat="1" ht="24.2" customHeight="1">
      <c r="B198" s="32"/>
      <c r="C198" s="127" t="s">
        <v>459</v>
      </c>
      <c r="D198" s="127" t="s">
        <v>124</v>
      </c>
      <c r="E198" s="128" t="s">
        <v>460</v>
      </c>
      <c r="F198" s="129" t="s">
        <v>461</v>
      </c>
      <c r="G198" s="130" t="s">
        <v>156</v>
      </c>
      <c r="H198" s="131">
        <v>1</v>
      </c>
      <c r="I198" s="132"/>
      <c r="J198" s="133">
        <f t="shared" si="20"/>
        <v>0</v>
      </c>
      <c r="K198" s="129" t="s">
        <v>128</v>
      </c>
      <c r="L198" s="32"/>
      <c r="M198" s="134" t="s">
        <v>21</v>
      </c>
      <c r="N198" s="135" t="s">
        <v>44</v>
      </c>
      <c r="P198" s="136">
        <f t="shared" si="21"/>
        <v>0</v>
      </c>
      <c r="Q198" s="136">
        <v>0</v>
      </c>
      <c r="R198" s="136">
        <f t="shared" si="22"/>
        <v>0</v>
      </c>
      <c r="S198" s="136">
        <v>0</v>
      </c>
      <c r="T198" s="137">
        <f t="shared" si="23"/>
        <v>0</v>
      </c>
      <c r="AR198" s="138" t="s">
        <v>120</v>
      </c>
      <c r="AT198" s="138" t="s">
        <v>124</v>
      </c>
      <c r="AU198" s="138" t="s">
        <v>83</v>
      </c>
      <c r="AY198" s="17" t="s">
        <v>121</v>
      </c>
      <c r="BE198" s="139">
        <f t="shared" si="24"/>
        <v>0</v>
      </c>
      <c r="BF198" s="139">
        <f t="shared" si="25"/>
        <v>0</v>
      </c>
      <c r="BG198" s="139">
        <f t="shared" si="26"/>
        <v>0</v>
      </c>
      <c r="BH198" s="139">
        <f t="shared" si="27"/>
        <v>0</v>
      </c>
      <c r="BI198" s="139">
        <f t="shared" si="28"/>
        <v>0</v>
      </c>
      <c r="BJ198" s="17" t="s">
        <v>81</v>
      </c>
      <c r="BK198" s="139">
        <f t="shared" si="29"/>
        <v>0</v>
      </c>
      <c r="BL198" s="17" t="s">
        <v>120</v>
      </c>
      <c r="BM198" s="138" t="s">
        <v>462</v>
      </c>
    </row>
    <row r="199" spans="2:65" s="1" customFormat="1" ht="44.25" customHeight="1">
      <c r="B199" s="32"/>
      <c r="C199" s="127" t="s">
        <v>463</v>
      </c>
      <c r="D199" s="127" t="s">
        <v>124</v>
      </c>
      <c r="E199" s="128" t="s">
        <v>464</v>
      </c>
      <c r="F199" s="129" t="s">
        <v>465</v>
      </c>
      <c r="G199" s="130" t="s">
        <v>156</v>
      </c>
      <c r="H199" s="131">
        <v>1</v>
      </c>
      <c r="I199" s="132"/>
      <c r="J199" s="133">
        <f t="shared" si="20"/>
        <v>0</v>
      </c>
      <c r="K199" s="129" t="s">
        <v>128</v>
      </c>
      <c r="L199" s="32"/>
      <c r="M199" s="134" t="s">
        <v>21</v>
      </c>
      <c r="N199" s="135" t="s">
        <v>44</v>
      </c>
      <c r="P199" s="136">
        <f t="shared" si="21"/>
        <v>0</v>
      </c>
      <c r="Q199" s="136">
        <v>0</v>
      </c>
      <c r="R199" s="136">
        <f t="shared" si="22"/>
        <v>0</v>
      </c>
      <c r="S199" s="136">
        <v>0</v>
      </c>
      <c r="T199" s="137">
        <f t="shared" si="23"/>
        <v>0</v>
      </c>
      <c r="AR199" s="138" t="s">
        <v>120</v>
      </c>
      <c r="AT199" s="138" t="s">
        <v>124</v>
      </c>
      <c r="AU199" s="138" t="s">
        <v>83</v>
      </c>
      <c r="AY199" s="17" t="s">
        <v>121</v>
      </c>
      <c r="BE199" s="139">
        <f t="shared" si="24"/>
        <v>0</v>
      </c>
      <c r="BF199" s="139">
        <f t="shared" si="25"/>
        <v>0</v>
      </c>
      <c r="BG199" s="139">
        <f t="shared" si="26"/>
        <v>0</v>
      </c>
      <c r="BH199" s="139">
        <f t="shared" si="27"/>
        <v>0</v>
      </c>
      <c r="BI199" s="139">
        <f t="shared" si="28"/>
        <v>0</v>
      </c>
      <c r="BJ199" s="17" t="s">
        <v>81</v>
      </c>
      <c r="BK199" s="139">
        <f t="shared" si="29"/>
        <v>0</v>
      </c>
      <c r="BL199" s="17" t="s">
        <v>120</v>
      </c>
      <c r="BM199" s="138" t="s">
        <v>466</v>
      </c>
    </row>
    <row r="200" spans="2:65" s="1" customFormat="1" ht="24.2" customHeight="1">
      <c r="B200" s="32"/>
      <c r="C200" s="161" t="s">
        <v>467</v>
      </c>
      <c r="D200" s="161" t="s">
        <v>146</v>
      </c>
      <c r="E200" s="162" t="s">
        <v>468</v>
      </c>
      <c r="F200" s="163" t="s">
        <v>469</v>
      </c>
      <c r="G200" s="164" t="s">
        <v>156</v>
      </c>
      <c r="H200" s="165">
        <v>1</v>
      </c>
      <c r="I200" s="166"/>
      <c r="J200" s="167">
        <f t="shared" si="20"/>
        <v>0</v>
      </c>
      <c r="K200" s="163" t="s">
        <v>128</v>
      </c>
      <c r="L200" s="168"/>
      <c r="M200" s="169" t="s">
        <v>21</v>
      </c>
      <c r="N200" s="170" t="s">
        <v>44</v>
      </c>
      <c r="P200" s="136">
        <f t="shared" si="21"/>
        <v>0</v>
      </c>
      <c r="Q200" s="136">
        <v>0</v>
      </c>
      <c r="R200" s="136">
        <f t="shared" si="22"/>
        <v>0</v>
      </c>
      <c r="S200" s="136">
        <v>0</v>
      </c>
      <c r="T200" s="137">
        <f t="shared" si="23"/>
        <v>0</v>
      </c>
      <c r="AR200" s="138" t="s">
        <v>149</v>
      </c>
      <c r="AT200" s="138" t="s">
        <v>146</v>
      </c>
      <c r="AU200" s="138" t="s">
        <v>83</v>
      </c>
      <c r="AY200" s="17" t="s">
        <v>121</v>
      </c>
      <c r="BE200" s="139">
        <f t="shared" si="24"/>
        <v>0</v>
      </c>
      <c r="BF200" s="139">
        <f t="shared" si="25"/>
        <v>0</v>
      </c>
      <c r="BG200" s="139">
        <f t="shared" si="26"/>
        <v>0</v>
      </c>
      <c r="BH200" s="139">
        <f t="shared" si="27"/>
        <v>0</v>
      </c>
      <c r="BI200" s="139">
        <f t="shared" si="28"/>
        <v>0</v>
      </c>
      <c r="BJ200" s="17" t="s">
        <v>81</v>
      </c>
      <c r="BK200" s="139">
        <f t="shared" si="29"/>
        <v>0</v>
      </c>
      <c r="BL200" s="17" t="s">
        <v>149</v>
      </c>
      <c r="BM200" s="138" t="s">
        <v>470</v>
      </c>
    </row>
    <row r="201" spans="2:65" s="1" customFormat="1" ht="24.2" customHeight="1">
      <c r="B201" s="32"/>
      <c r="C201" s="161" t="s">
        <v>471</v>
      </c>
      <c r="D201" s="161" t="s">
        <v>146</v>
      </c>
      <c r="E201" s="162" t="s">
        <v>472</v>
      </c>
      <c r="F201" s="163" t="s">
        <v>473</v>
      </c>
      <c r="G201" s="164" t="s">
        <v>156</v>
      </c>
      <c r="H201" s="165">
        <v>1</v>
      </c>
      <c r="I201" s="166"/>
      <c r="J201" s="167">
        <f t="shared" si="20"/>
        <v>0</v>
      </c>
      <c r="K201" s="163" t="s">
        <v>128</v>
      </c>
      <c r="L201" s="168"/>
      <c r="M201" s="169" t="s">
        <v>21</v>
      </c>
      <c r="N201" s="170" t="s">
        <v>44</v>
      </c>
      <c r="P201" s="136">
        <f t="shared" si="21"/>
        <v>0</v>
      </c>
      <c r="Q201" s="136">
        <v>0</v>
      </c>
      <c r="R201" s="136">
        <f t="shared" si="22"/>
        <v>0</v>
      </c>
      <c r="S201" s="136">
        <v>0</v>
      </c>
      <c r="T201" s="137">
        <f t="shared" si="23"/>
        <v>0</v>
      </c>
      <c r="AR201" s="138" t="s">
        <v>149</v>
      </c>
      <c r="AT201" s="138" t="s">
        <v>146</v>
      </c>
      <c r="AU201" s="138" t="s">
        <v>83</v>
      </c>
      <c r="AY201" s="17" t="s">
        <v>121</v>
      </c>
      <c r="BE201" s="139">
        <f t="shared" si="24"/>
        <v>0</v>
      </c>
      <c r="BF201" s="139">
        <f t="shared" si="25"/>
        <v>0</v>
      </c>
      <c r="BG201" s="139">
        <f t="shared" si="26"/>
        <v>0</v>
      </c>
      <c r="BH201" s="139">
        <f t="shared" si="27"/>
        <v>0</v>
      </c>
      <c r="BI201" s="139">
        <f t="shared" si="28"/>
        <v>0</v>
      </c>
      <c r="BJ201" s="17" t="s">
        <v>81</v>
      </c>
      <c r="BK201" s="139">
        <f t="shared" si="29"/>
        <v>0</v>
      </c>
      <c r="BL201" s="17" t="s">
        <v>149</v>
      </c>
      <c r="BM201" s="138" t="s">
        <v>474</v>
      </c>
    </row>
    <row r="202" spans="2:65" s="1" customFormat="1" ht="16.5" customHeight="1">
      <c r="B202" s="32"/>
      <c r="C202" s="127" t="s">
        <v>475</v>
      </c>
      <c r="D202" s="127" t="s">
        <v>124</v>
      </c>
      <c r="E202" s="128" t="s">
        <v>476</v>
      </c>
      <c r="F202" s="129" t="s">
        <v>477</v>
      </c>
      <c r="G202" s="130" t="s">
        <v>156</v>
      </c>
      <c r="H202" s="131">
        <v>1</v>
      </c>
      <c r="I202" s="132"/>
      <c r="J202" s="133">
        <f t="shared" si="20"/>
        <v>0</v>
      </c>
      <c r="K202" s="129" t="s">
        <v>128</v>
      </c>
      <c r="L202" s="32"/>
      <c r="M202" s="134" t="s">
        <v>21</v>
      </c>
      <c r="N202" s="135" t="s">
        <v>44</v>
      </c>
      <c r="P202" s="136">
        <f t="shared" si="21"/>
        <v>0</v>
      </c>
      <c r="Q202" s="136">
        <v>0</v>
      </c>
      <c r="R202" s="136">
        <f t="shared" si="22"/>
        <v>0</v>
      </c>
      <c r="S202" s="136">
        <v>0</v>
      </c>
      <c r="T202" s="137">
        <f t="shared" si="23"/>
        <v>0</v>
      </c>
      <c r="AR202" s="138" t="s">
        <v>120</v>
      </c>
      <c r="AT202" s="138" t="s">
        <v>124</v>
      </c>
      <c r="AU202" s="138" t="s">
        <v>83</v>
      </c>
      <c r="AY202" s="17" t="s">
        <v>121</v>
      </c>
      <c r="BE202" s="139">
        <f t="shared" si="24"/>
        <v>0</v>
      </c>
      <c r="BF202" s="139">
        <f t="shared" si="25"/>
        <v>0</v>
      </c>
      <c r="BG202" s="139">
        <f t="shared" si="26"/>
        <v>0</v>
      </c>
      <c r="BH202" s="139">
        <f t="shared" si="27"/>
        <v>0</v>
      </c>
      <c r="BI202" s="139">
        <f t="shared" si="28"/>
        <v>0</v>
      </c>
      <c r="BJ202" s="17" t="s">
        <v>81</v>
      </c>
      <c r="BK202" s="139">
        <f t="shared" si="29"/>
        <v>0</v>
      </c>
      <c r="BL202" s="17" t="s">
        <v>120</v>
      </c>
      <c r="BM202" s="138" t="s">
        <v>478</v>
      </c>
    </row>
    <row r="203" spans="2:65" s="1" customFormat="1" ht="90" customHeight="1">
      <c r="B203" s="32"/>
      <c r="C203" s="127" t="s">
        <v>479</v>
      </c>
      <c r="D203" s="127" t="s">
        <v>124</v>
      </c>
      <c r="E203" s="128" t="s">
        <v>480</v>
      </c>
      <c r="F203" s="129" t="s">
        <v>481</v>
      </c>
      <c r="G203" s="130" t="s">
        <v>156</v>
      </c>
      <c r="H203" s="131">
        <v>1</v>
      </c>
      <c r="I203" s="132"/>
      <c r="J203" s="133">
        <f t="shared" si="20"/>
        <v>0</v>
      </c>
      <c r="K203" s="129" t="s">
        <v>128</v>
      </c>
      <c r="L203" s="32"/>
      <c r="M203" s="134" t="s">
        <v>21</v>
      </c>
      <c r="N203" s="135" t="s">
        <v>44</v>
      </c>
      <c r="P203" s="136">
        <f t="shared" si="21"/>
        <v>0</v>
      </c>
      <c r="Q203" s="136">
        <v>0</v>
      </c>
      <c r="R203" s="136">
        <f t="shared" si="22"/>
        <v>0</v>
      </c>
      <c r="S203" s="136">
        <v>0</v>
      </c>
      <c r="T203" s="137">
        <f t="shared" si="23"/>
        <v>0</v>
      </c>
      <c r="AR203" s="138" t="s">
        <v>120</v>
      </c>
      <c r="AT203" s="138" t="s">
        <v>124</v>
      </c>
      <c r="AU203" s="138" t="s">
        <v>83</v>
      </c>
      <c r="AY203" s="17" t="s">
        <v>121</v>
      </c>
      <c r="BE203" s="139">
        <f t="shared" si="24"/>
        <v>0</v>
      </c>
      <c r="BF203" s="139">
        <f t="shared" si="25"/>
        <v>0</v>
      </c>
      <c r="BG203" s="139">
        <f t="shared" si="26"/>
        <v>0</v>
      </c>
      <c r="BH203" s="139">
        <f t="shared" si="27"/>
        <v>0</v>
      </c>
      <c r="BI203" s="139">
        <f t="shared" si="28"/>
        <v>0</v>
      </c>
      <c r="BJ203" s="17" t="s">
        <v>81</v>
      </c>
      <c r="BK203" s="139">
        <f t="shared" si="29"/>
        <v>0</v>
      </c>
      <c r="BL203" s="17" t="s">
        <v>120</v>
      </c>
      <c r="BM203" s="138" t="s">
        <v>482</v>
      </c>
    </row>
    <row r="204" spans="2:65" s="1" customFormat="1" ht="37.9" customHeight="1">
      <c r="B204" s="32"/>
      <c r="C204" s="161" t="s">
        <v>483</v>
      </c>
      <c r="D204" s="161" t="s">
        <v>146</v>
      </c>
      <c r="E204" s="162" t="s">
        <v>484</v>
      </c>
      <c r="F204" s="163" t="s">
        <v>485</v>
      </c>
      <c r="G204" s="164" t="s">
        <v>156</v>
      </c>
      <c r="H204" s="165">
        <v>1</v>
      </c>
      <c r="I204" s="166"/>
      <c r="J204" s="167">
        <f t="shared" si="20"/>
        <v>0</v>
      </c>
      <c r="K204" s="163" t="s">
        <v>128</v>
      </c>
      <c r="L204" s="168"/>
      <c r="M204" s="169" t="s">
        <v>21</v>
      </c>
      <c r="N204" s="170" t="s">
        <v>44</v>
      </c>
      <c r="P204" s="136">
        <f t="shared" si="21"/>
        <v>0</v>
      </c>
      <c r="Q204" s="136">
        <v>0</v>
      </c>
      <c r="R204" s="136">
        <f t="shared" si="22"/>
        <v>0</v>
      </c>
      <c r="S204" s="136">
        <v>0</v>
      </c>
      <c r="T204" s="137">
        <f t="shared" si="23"/>
        <v>0</v>
      </c>
      <c r="AR204" s="138" t="s">
        <v>149</v>
      </c>
      <c r="AT204" s="138" t="s">
        <v>146</v>
      </c>
      <c r="AU204" s="138" t="s">
        <v>83</v>
      </c>
      <c r="AY204" s="17" t="s">
        <v>121</v>
      </c>
      <c r="BE204" s="139">
        <f t="shared" si="24"/>
        <v>0</v>
      </c>
      <c r="BF204" s="139">
        <f t="shared" si="25"/>
        <v>0</v>
      </c>
      <c r="BG204" s="139">
        <f t="shared" si="26"/>
        <v>0</v>
      </c>
      <c r="BH204" s="139">
        <f t="shared" si="27"/>
        <v>0</v>
      </c>
      <c r="BI204" s="139">
        <f t="shared" si="28"/>
        <v>0</v>
      </c>
      <c r="BJ204" s="17" t="s">
        <v>81</v>
      </c>
      <c r="BK204" s="139">
        <f t="shared" si="29"/>
        <v>0</v>
      </c>
      <c r="BL204" s="17" t="s">
        <v>149</v>
      </c>
      <c r="BM204" s="138" t="s">
        <v>486</v>
      </c>
    </row>
    <row r="205" spans="2:65" s="1" customFormat="1" ht="37.9" customHeight="1">
      <c r="B205" s="32"/>
      <c r="C205" s="161" t="s">
        <v>487</v>
      </c>
      <c r="D205" s="161" t="s">
        <v>146</v>
      </c>
      <c r="E205" s="162" t="s">
        <v>488</v>
      </c>
      <c r="F205" s="163" t="s">
        <v>489</v>
      </c>
      <c r="G205" s="164" t="s">
        <v>156</v>
      </c>
      <c r="H205" s="165">
        <v>1</v>
      </c>
      <c r="I205" s="166"/>
      <c r="J205" s="167">
        <f t="shared" si="20"/>
        <v>0</v>
      </c>
      <c r="K205" s="163" t="s">
        <v>128</v>
      </c>
      <c r="L205" s="168"/>
      <c r="M205" s="169" t="s">
        <v>21</v>
      </c>
      <c r="N205" s="170" t="s">
        <v>44</v>
      </c>
      <c r="P205" s="136">
        <f t="shared" si="21"/>
        <v>0</v>
      </c>
      <c r="Q205" s="136">
        <v>0</v>
      </c>
      <c r="R205" s="136">
        <f t="shared" si="22"/>
        <v>0</v>
      </c>
      <c r="S205" s="136">
        <v>0</v>
      </c>
      <c r="T205" s="137">
        <f t="shared" si="23"/>
        <v>0</v>
      </c>
      <c r="AR205" s="138" t="s">
        <v>149</v>
      </c>
      <c r="AT205" s="138" t="s">
        <v>146</v>
      </c>
      <c r="AU205" s="138" t="s">
        <v>83</v>
      </c>
      <c r="AY205" s="17" t="s">
        <v>121</v>
      </c>
      <c r="BE205" s="139">
        <f t="shared" si="24"/>
        <v>0</v>
      </c>
      <c r="BF205" s="139">
        <f t="shared" si="25"/>
        <v>0</v>
      </c>
      <c r="BG205" s="139">
        <f t="shared" si="26"/>
        <v>0</v>
      </c>
      <c r="BH205" s="139">
        <f t="shared" si="27"/>
        <v>0</v>
      </c>
      <c r="BI205" s="139">
        <f t="shared" si="28"/>
        <v>0</v>
      </c>
      <c r="BJ205" s="17" t="s">
        <v>81</v>
      </c>
      <c r="BK205" s="139">
        <f t="shared" si="29"/>
        <v>0</v>
      </c>
      <c r="BL205" s="17" t="s">
        <v>149</v>
      </c>
      <c r="BM205" s="138" t="s">
        <v>490</v>
      </c>
    </row>
    <row r="206" spans="2:65" s="1" customFormat="1" ht="78" customHeight="1">
      <c r="B206" s="32"/>
      <c r="C206" s="127" t="s">
        <v>491</v>
      </c>
      <c r="D206" s="127" t="s">
        <v>124</v>
      </c>
      <c r="E206" s="128" t="s">
        <v>492</v>
      </c>
      <c r="F206" s="129" t="s">
        <v>493</v>
      </c>
      <c r="G206" s="130" t="s">
        <v>156</v>
      </c>
      <c r="H206" s="131">
        <v>1</v>
      </c>
      <c r="I206" s="132"/>
      <c r="J206" s="133">
        <f t="shared" si="20"/>
        <v>0</v>
      </c>
      <c r="K206" s="129" t="s">
        <v>128</v>
      </c>
      <c r="L206" s="32"/>
      <c r="M206" s="134" t="s">
        <v>21</v>
      </c>
      <c r="N206" s="135" t="s">
        <v>44</v>
      </c>
      <c r="P206" s="136">
        <f t="shared" si="21"/>
        <v>0</v>
      </c>
      <c r="Q206" s="136">
        <v>0</v>
      </c>
      <c r="R206" s="136">
        <f t="shared" si="22"/>
        <v>0</v>
      </c>
      <c r="S206" s="136">
        <v>0</v>
      </c>
      <c r="T206" s="137">
        <f t="shared" si="23"/>
        <v>0</v>
      </c>
      <c r="AR206" s="138" t="s">
        <v>120</v>
      </c>
      <c r="AT206" s="138" t="s">
        <v>124</v>
      </c>
      <c r="AU206" s="138" t="s">
        <v>83</v>
      </c>
      <c r="AY206" s="17" t="s">
        <v>121</v>
      </c>
      <c r="BE206" s="139">
        <f t="shared" si="24"/>
        <v>0</v>
      </c>
      <c r="BF206" s="139">
        <f t="shared" si="25"/>
        <v>0</v>
      </c>
      <c r="BG206" s="139">
        <f t="shared" si="26"/>
        <v>0</v>
      </c>
      <c r="BH206" s="139">
        <f t="shared" si="27"/>
        <v>0</v>
      </c>
      <c r="BI206" s="139">
        <f t="shared" si="28"/>
        <v>0</v>
      </c>
      <c r="BJ206" s="17" t="s">
        <v>81</v>
      </c>
      <c r="BK206" s="139">
        <f t="shared" si="29"/>
        <v>0</v>
      </c>
      <c r="BL206" s="17" t="s">
        <v>120</v>
      </c>
      <c r="BM206" s="138" t="s">
        <v>494</v>
      </c>
    </row>
    <row r="207" spans="2:65" s="1" customFormat="1" ht="55.5" customHeight="1">
      <c r="B207" s="32"/>
      <c r="C207" s="127" t="s">
        <v>495</v>
      </c>
      <c r="D207" s="127" t="s">
        <v>124</v>
      </c>
      <c r="E207" s="128" t="s">
        <v>496</v>
      </c>
      <c r="F207" s="129" t="s">
        <v>497</v>
      </c>
      <c r="G207" s="130" t="s">
        <v>156</v>
      </c>
      <c r="H207" s="131">
        <v>1</v>
      </c>
      <c r="I207" s="132"/>
      <c r="J207" s="133">
        <f t="shared" si="20"/>
        <v>0</v>
      </c>
      <c r="K207" s="129" t="s">
        <v>128</v>
      </c>
      <c r="L207" s="32"/>
      <c r="M207" s="134" t="s">
        <v>21</v>
      </c>
      <c r="N207" s="135" t="s">
        <v>44</v>
      </c>
      <c r="P207" s="136">
        <f t="shared" si="21"/>
        <v>0</v>
      </c>
      <c r="Q207" s="136">
        <v>0</v>
      </c>
      <c r="R207" s="136">
        <f t="shared" si="22"/>
        <v>0</v>
      </c>
      <c r="S207" s="136">
        <v>0</v>
      </c>
      <c r="T207" s="137">
        <f t="shared" si="23"/>
        <v>0</v>
      </c>
      <c r="AR207" s="138" t="s">
        <v>120</v>
      </c>
      <c r="AT207" s="138" t="s">
        <v>124</v>
      </c>
      <c r="AU207" s="138" t="s">
        <v>83</v>
      </c>
      <c r="AY207" s="17" t="s">
        <v>121</v>
      </c>
      <c r="BE207" s="139">
        <f t="shared" si="24"/>
        <v>0</v>
      </c>
      <c r="BF207" s="139">
        <f t="shared" si="25"/>
        <v>0</v>
      </c>
      <c r="BG207" s="139">
        <f t="shared" si="26"/>
        <v>0</v>
      </c>
      <c r="BH207" s="139">
        <f t="shared" si="27"/>
        <v>0</v>
      </c>
      <c r="BI207" s="139">
        <f t="shared" si="28"/>
        <v>0</v>
      </c>
      <c r="BJ207" s="17" t="s">
        <v>81</v>
      </c>
      <c r="BK207" s="139">
        <f t="shared" si="29"/>
        <v>0</v>
      </c>
      <c r="BL207" s="17" t="s">
        <v>120</v>
      </c>
      <c r="BM207" s="138" t="s">
        <v>498</v>
      </c>
    </row>
    <row r="208" spans="2:65" s="11" customFormat="1" ht="22.9" customHeight="1">
      <c r="B208" s="115"/>
      <c r="D208" s="116" t="s">
        <v>72</v>
      </c>
      <c r="E208" s="125" t="s">
        <v>499</v>
      </c>
      <c r="F208" s="125" t="s">
        <v>500</v>
      </c>
      <c r="I208" s="118"/>
      <c r="J208" s="126">
        <f>BK208</f>
        <v>0</v>
      </c>
      <c r="L208" s="115"/>
      <c r="M208" s="120"/>
      <c r="P208" s="121">
        <f>SUM(P209:P217)</f>
        <v>0</v>
      </c>
      <c r="R208" s="121">
        <f>SUM(R209:R217)</f>
        <v>0</v>
      </c>
      <c r="T208" s="122">
        <f>SUM(T209:T217)</f>
        <v>0</v>
      </c>
      <c r="AR208" s="116" t="s">
        <v>81</v>
      </c>
      <c r="AT208" s="123" t="s">
        <v>72</v>
      </c>
      <c r="AU208" s="123" t="s">
        <v>81</v>
      </c>
      <c r="AY208" s="116" t="s">
        <v>121</v>
      </c>
      <c r="BK208" s="124">
        <f>SUM(BK209:BK217)</f>
        <v>0</v>
      </c>
    </row>
    <row r="209" spans="2:65" s="1" customFormat="1" ht="142.15" customHeight="1">
      <c r="B209" s="32"/>
      <c r="C209" s="127" t="s">
        <v>501</v>
      </c>
      <c r="D209" s="127" t="s">
        <v>124</v>
      </c>
      <c r="E209" s="128" t="s">
        <v>502</v>
      </c>
      <c r="F209" s="129" t="s">
        <v>503</v>
      </c>
      <c r="G209" s="130" t="s">
        <v>156</v>
      </c>
      <c r="H209" s="131">
        <v>4</v>
      </c>
      <c r="I209" s="132"/>
      <c r="J209" s="133">
        <f t="shared" ref="J209:J217" si="30">ROUND(I209*H209,2)</f>
        <v>0</v>
      </c>
      <c r="K209" s="129" t="s">
        <v>128</v>
      </c>
      <c r="L209" s="32"/>
      <c r="M209" s="134" t="s">
        <v>21</v>
      </c>
      <c r="N209" s="135" t="s">
        <v>44</v>
      </c>
      <c r="P209" s="136">
        <f t="shared" ref="P209:P217" si="31">O209*H209</f>
        <v>0</v>
      </c>
      <c r="Q209" s="136">
        <v>0</v>
      </c>
      <c r="R209" s="136">
        <f t="shared" ref="R209:R217" si="32">Q209*H209</f>
        <v>0</v>
      </c>
      <c r="S209" s="136">
        <v>0</v>
      </c>
      <c r="T209" s="137">
        <f t="shared" ref="T209:T217" si="33">S209*H209</f>
        <v>0</v>
      </c>
      <c r="AR209" s="138" t="s">
        <v>120</v>
      </c>
      <c r="AT209" s="138" t="s">
        <v>124</v>
      </c>
      <c r="AU209" s="138" t="s">
        <v>83</v>
      </c>
      <c r="AY209" s="17" t="s">
        <v>121</v>
      </c>
      <c r="BE209" s="139">
        <f t="shared" ref="BE209:BE217" si="34">IF(N209="základní",J209,0)</f>
        <v>0</v>
      </c>
      <c r="BF209" s="139">
        <f t="shared" ref="BF209:BF217" si="35">IF(N209="snížená",J209,0)</f>
        <v>0</v>
      </c>
      <c r="BG209" s="139">
        <f t="shared" ref="BG209:BG217" si="36">IF(N209="zákl. přenesená",J209,0)</f>
        <v>0</v>
      </c>
      <c r="BH209" s="139">
        <f t="shared" ref="BH209:BH217" si="37">IF(N209="sníž. přenesená",J209,0)</f>
        <v>0</v>
      </c>
      <c r="BI209" s="139">
        <f t="shared" ref="BI209:BI217" si="38">IF(N209="nulová",J209,0)</f>
        <v>0</v>
      </c>
      <c r="BJ209" s="17" t="s">
        <v>81</v>
      </c>
      <c r="BK209" s="139">
        <f t="shared" ref="BK209:BK217" si="39">ROUND(I209*H209,2)</f>
        <v>0</v>
      </c>
      <c r="BL209" s="17" t="s">
        <v>120</v>
      </c>
      <c r="BM209" s="138" t="s">
        <v>504</v>
      </c>
    </row>
    <row r="210" spans="2:65" s="1" customFormat="1" ht="78" customHeight="1">
      <c r="B210" s="32"/>
      <c r="C210" s="127" t="s">
        <v>505</v>
      </c>
      <c r="D210" s="127" t="s">
        <v>124</v>
      </c>
      <c r="E210" s="128" t="s">
        <v>506</v>
      </c>
      <c r="F210" s="129" t="s">
        <v>507</v>
      </c>
      <c r="G210" s="130" t="s">
        <v>156</v>
      </c>
      <c r="H210" s="131">
        <v>1</v>
      </c>
      <c r="I210" s="132"/>
      <c r="J210" s="133">
        <f t="shared" si="30"/>
        <v>0</v>
      </c>
      <c r="K210" s="129" t="s">
        <v>128</v>
      </c>
      <c r="L210" s="32"/>
      <c r="M210" s="134" t="s">
        <v>21</v>
      </c>
      <c r="N210" s="135" t="s">
        <v>44</v>
      </c>
      <c r="P210" s="136">
        <f t="shared" si="31"/>
        <v>0</v>
      </c>
      <c r="Q210" s="136">
        <v>0</v>
      </c>
      <c r="R210" s="136">
        <f t="shared" si="32"/>
        <v>0</v>
      </c>
      <c r="S210" s="136">
        <v>0</v>
      </c>
      <c r="T210" s="137">
        <f t="shared" si="33"/>
        <v>0</v>
      </c>
      <c r="AR210" s="138" t="s">
        <v>120</v>
      </c>
      <c r="AT210" s="138" t="s">
        <v>124</v>
      </c>
      <c r="AU210" s="138" t="s">
        <v>83</v>
      </c>
      <c r="AY210" s="17" t="s">
        <v>121</v>
      </c>
      <c r="BE210" s="139">
        <f t="shared" si="34"/>
        <v>0</v>
      </c>
      <c r="BF210" s="139">
        <f t="shared" si="35"/>
        <v>0</v>
      </c>
      <c r="BG210" s="139">
        <f t="shared" si="36"/>
        <v>0</v>
      </c>
      <c r="BH210" s="139">
        <f t="shared" si="37"/>
        <v>0</v>
      </c>
      <c r="BI210" s="139">
        <f t="shared" si="38"/>
        <v>0</v>
      </c>
      <c r="BJ210" s="17" t="s">
        <v>81</v>
      </c>
      <c r="BK210" s="139">
        <f t="shared" si="39"/>
        <v>0</v>
      </c>
      <c r="BL210" s="17" t="s">
        <v>120</v>
      </c>
      <c r="BM210" s="138" t="s">
        <v>508</v>
      </c>
    </row>
    <row r="211" spans="2:65" s="1" customFormat="1" ht="33" customHeight="1">
      <c r="B211" s="32"/>
      <c r="C211" s="127" t="s">
        <v>509</v>
      </c>
      <c r="D211" s="127" t="s">
        <v>124</v>
      </c>
      <c r="E211" s="128" t="s">
        <v>510</v>
      </c>
      <c r="F211" s="129" t="s">
        <v>511</v>
      </c>
      <c r="G211" s="130" t="s">
        <v>156</v>
      </c>
      <c r="H211" s="131">
        <v>1</v>
      </c>
      <c r="I211" s="132"/>
      <c r="J211" s="133">
        <f t="shared" si="30"/>
        <v>0</v>
      </c>
      <c r="K211" s="129" t="s">
        <v>128</v>
      </c>
      <c r="L211" s="32"/>
      <c r="M211" s="134" t="s">
        <v>21</v>
      </c>
      <c r="N211" s="135" t="s">
        <v>44</v>
      </c>
      <c r="P211" s="136">
        <f t="shared" si="31"/>
        <v>0</v>
      </c>
      <c r="Q211" s="136">
        <v>0</v>
      </c>
      <c r="R211" s="136">
        <f t="shared" si="32"/>
        <v>0</v>
      </c>
      <c r="S211" s="136">
        <v>0</v>
      </c>
      <c r="T211" s="137">
        <f t="shared" si="33"/>
        <v>0</v>
      </c>
      <c r="AR211" s="138" t="s">
        <v>120</v>
      </c>
      <c r="AT211" s="138" t="s">
        <v>124</v>
      </c>
      <c r="AU211" s="138" t="s">
        <v>83</v>
      </c>
      <c r="AY211" s="17" t="s">
        <v>121</v>
      </c>
      <c r="BE211" s="139">
        <f t="shared" si="34"/>
        <v>0</v>
      </c>
      <c r="BF211" s="139">
        <f t="shared" si="35"/>
        <v>0</v>
      </c>
      <c r="BG211" s="139">
        <f t="shared" si="36"/>
        <v>0</v>
      </c>
      <c r="BH211" s="139">
        <f t="shared" si="37"/>
        <v>0</v>
      </c>
      <c r="BI211" s="139">
        <f t="shared" si="38"/>
        <v>0</v>
      </c>
      <c r="BJ211" s="17" t="s">
        <v>81</v>
      </c>
      <c r="BK211" s="139">
        <f t="shared" si="39"/>
        <v>0</v>
      </c>
      <c r="BL211" s="17" t="s">
        <v>120</v>
      </c>
      <c r="BM211" s="138" t="s">
        <v>512</v>
      </c>
    </row>
    <row r="212" spans="2:65" s="1" customFormat="1" ht="44.25" customHeight="1">
      <c r="B212" s="32"/>
      <c r="C212" s="127" t="s">
        <v>513</v>
      </c>
      <c r="D212" s="127" t="s">
        <v>124</v>
      </c>
      <c r="E212" s="128" t="s">
        <v>514</v>
      </c>
      <c r="F212" s="129" t="s">
        <v>515</v>
      </c>
      <c r="G212" s="130" t="s">
        <v>156</v>
      </c>
      <c r="H212" s="131">
        <v>4</v>
      </c>
      <c r="I212" s="132"/>
      <c r="J212" s="133">
        <f t="shared" si="30"/>
        <v>0</v>
      </c>
      <c r="K212" s="129" t="s">
        <v>128</v>
      </c>
      <c r="L212" s="32"/>
      <c r="M212" s="134" t="s">
        <v>21</v>
      </c>
      <c r="N212" s="135" t="s">
        <v>44</v>
      </c>
      <c r="P212" s="136">
        <f t="shared" si="31"/>
        <v>0</v>
      </c>
      <c r="Q212" s="136">
        <v>0</v>
      </c>
      <c r="R212" s="136">
        <f t="shared" si="32"/>
        <v>0</v>
      </c>
      <c r="S212" s="136">
        <v>0</v>
      </c>
      <c r="T212" s="137">
        <f t="shared" si="33"/>
        <v>0</v>
      </c>
      <c r="AR212" s="138" t="s">
        <v>120</v>
      </c>
      <c r="AT212" s="138" t="s">
        <v>124</v>
      </c>
      <c r="AU212" s="138" t="s">
        <v>83</v>
      </c>
      <c r="AY212" s="17" t="s">
        <v>121</v>
      </c>
      <c r="BE212" s="139">
        <f t="shared" si="34"/>
        <v>0</v>
      </c>
      <c r="BF212" s="139">
        <f t="shared" si="35"/>
        <v>0</v>
      </c>
      <c r="BG212" s="139">
        <f t="shared" si="36"/>
        <v>0</v>
      </c>
      <c r="BH212" s="139">
        <f t="shared" si="37"/>
        <v>0</v>
      </c>
      <c r="BI212" s="139">
        <f t="shared" si="38"/>
        <v>0</v>
      </c>
      <c r="BJ212" s="17" t="s">
        <v>81</v>
      </c>
      <c r="BK212" s="139">
        <f t="shared" si="39"/>
        <v>0</v>
      </c>
      <c r="BL212" s="17" t="s">
        <v>120</v>
      </c>
      <c r="BM212" s="138" t="s">
        <v>516</v>
      </c>
    </row>
    <row r="213" spans="2:65" s="1" customFormat="1" ht="55.5" customHeight="1">
      <c r="B213" s="32"/>
      <c r="C213" s="127" t="s">
        <v>517</v>
      </c>
      <c r="D213" s="127" t="s">
        <v>124</v>
      </c>
      <c r="E213" s="128" t="s">
        <v>518</v>
      </c>
      <c r="F213" s="129" t="s">
        <v>519</v>
      </c>
      <c r="G213" s="130" t="s">
        <v>156</v>
      </c>
      <c r="H213" s="131">
        <v>1</v>
      </c>
      <c r="I213" s="132"/>
      <c r="J213" s="133">
        <f t="shared" si="30"/>
        <v>0</v>
      </c>
      <c r="K213" s="129" t="s">
        <v>128</v>
      </c>
      <c r="L213" s="32"/>
      <c r="M213" s="134" t="s">
        <v>21</v>
      </c>
      <c r="N213" s="135" t="s">
        <v>44</v>
      </c>
      <c r="P213" s="136">
        <f t="shared" si="31"/>
        <v>0</v>
      </c>
      <c r="Q213" s="136">
        <v>0</v>
      </c>
      <c r="R213" s="136">
        <f t="shared" si="32"/>
        <v>0</v>
      </c>
      <c r="S213" s="136">
        <v>0</v>
      </c>
      <c r="T213" s="137">
        <f t="shared" si="33"/>
        <v>0</v>
      </c>
      <c r="AR213" s="138" t="s">
        <v>120</v>
      </c>
      <c r="AT213" s="138" t="s">
        <v>124</v>
      </c>
      <c r="AU213" s="138" t="s">
        <v>83</v>
      </c>
      <c r="AY213" s="17" t="s">
        <v>121</v>
      </c>
      <c r="BE213" s="139">
        <f t="shared" si="34"/>
        <v>0</v>
      </c>
      <c r="BF213" s="139">
        <f t="shared" si="35"/>
        <v>0</v>
      </c>
      <c r="BG213" s="139">
        <f t="shared" si="36"/>
        <v>0</v>
      </c>
      <c r="BH213" s="139">
        <f t="shared" si="37"/>
        <v>0</v>
      </c>
      <c r="BI213" s="139">
        <f t="shared" si="38"/>
        <v>0</v>
      </c>
      <c r="BJ213" s="17" t="s">
        <v>81</v>
      </c>
      <c r="BK213" s="139">
        <f t="shared" si="39"/>
        <v>0</v>
      </c>
      <c r="BL213" s="17" t="s">
        <v>120</v>
      </c>
      <c r="BM213" s="138" t="s">
        <v>520</v>
      </c>
    </row>
    <row r="214" spans="2:65" s="1" customFormat="1" ht="128.65" customHeight="1">
      <c r="B214" s="32"/>
      <c r="C214" s="127" t="s">
        <v>521</v>
      </c>
      <c r="D214" s="127" t="s">
        <v>124</v>
      </c>
      <c r="E214" s="128" t="s">
        <v>522</v>
      </c>
      <c r="F214" s="129" t="s">
        <v>523</v>
      </c>
      <c r="G214" s="130" t="s">
        <v>156</v>
      </c>
      <c r="H214" s="131">
        <v>4</v>
      </c>
      <c r="I214" s="132"/>
      <c r="J214" s="133">
        <f t="shared" si="30"/>
        <v>0</v>
      </c>
      <c r="K214" s="129" t="s">
        <v>128</v>
      </c>
      <c r="L214" s="32"/>
      <c r="M214" s="134" t="s">
        <v>21</v>
      </c>
      <c r="N214" s="135" t="s">
        <v>44</v>
      </c>
      <c r="P214" s="136">
        <f t="shared" si="31"/>
        <v>0</v>
      </c>
      <c r="Q214" s="136">
        <v>0</v>
      </c>
      <c r="R214" s="136">
        <f t="shared" si="32"/>
        <v>0</v>
      </c>
      <c r="S214" s="136">
        <v>0</v>
      </c>
      <c r="T214" s="137">
        <f t="shared" si="33"/>
        <v>0</v>
      </c>
      <c r="AR214" s="138" t="s">
        <v>120</v>
      </c>
      <c r="AT214" s="138" t="s">
        <v>124</v>
      </c>
      <c r="AU214" s="138" t="s">
        <v>83</v>
      </c>
      <c r="AY214" s="17" t="s">
        <v>121</v>
      </c>
      <c r="BE214" s="139">
        <f t="shared" si="34"/>
        <v>0</v>
      </c>
      <c r="BF214" s="139">
        <f t="shared" si="35"/>
        <v>0</v>
      </c>
      <c r="BG214" s="139">
        <f t="shared" si="36"/>
        <v>0</v>
      </c>
      <c r="BH214" s="139">
        <f t="shared" si="37"/>
        <v>0</v>
      </c>
      <c r="BI214" s="139">
        <f t="shared" si="38"/>
        <v>0</v>
      </c>
      <c r="BJ214" s="17" t="s">
        <v>81</v>
      </c>
      <c r="BK214" s="139">
        <f t="shared" si="39"/>
        <v>0</v>
      </c>
      <c r="BL214" s="17" t="s">
        <v>120</v>
      </c>
      <c r="BM214" s="138" t="s">
        <v>524</v>
      </c>
    </row>
    <row r="215" spans="2:65" s="1" customFormat="1" ht="142.15" customHeight="1">
      <c r="B215" s="32"/>
      <c r="C215" s="127" t="s">
        <v>525</v>
      </c>
      <c r="D215" s="127" t="s">
        <v>124</v>
      </c>
      <c r="E215" s="128" t="s">
        <v>526</v>
      </c>
      <c r="F215" s="129" t="s">
        <v>527</v>
      </c>
      <c r="G215" s="130" t="s">
        <v>156</v>
      </c>
      <c r="H215" s="131">
        <v>1</v>
      </c>
      <c r="I215" s="132"/>
      <c r="J215" s="133">
        <f t="shared" si="30"/>
        <v>0</v>
      </c>
      <c r="K215" s="129" t="s">
        <v>128</v>
      </c>
      <c r="L215" s="32"/>
      <c r="M215" s="134" t="s">
        <v>21</v>
      </c>
      <c r="N215" s="135" t="s">
        <v>44</v>
      </c>
      <c r="P215" s="136">
        <f t="shared" si="31"/>
        <v>0</v>
      </c>
      <c r="Q215" s="136">
        <v>0</v>
      </c>
      <c r="R215" s="136">
        <f t="shared" si="32"/>
        <v>0</v>
      </c>
      <c r="S215" s="136">
        <v>0</v>
      </c>
      <c r="T215" s="137">
        <f t="shared" si="33"/>
        <v>0</v>
      </c>
      <c r="AR215" s="138" t="s">
        <v>120</v>
      </c>
      <c r="AT215" s="138" t="s">
        <v>124</v>
      </c>
      <c r="AU215" s="138" t="s">
        <v>83</v>
      </c>
      <c r="AY215" s="17" t="s">
        <v>121</v>
      </c>
      <c r="BE215" s="139">
        <f t="shared" si="34"/>
        <v>0</v>
      </c>
      <c r="BF215" s="139">
        <f t="shared" si="35"/>
        <v>0</v>
      </c>
      <c r="BG215" s="139">
        <f t="shared" si="36"/>
        <v>0</v>
      </c>
      <c r="BH215" s="139">
        <f t="shared" si="37"/>
        <v>0</v>
      </c>
      <c r="BI215" s="139">
        <f t="shared" si="38"/>
        <v>0</v>
      </c>
      <c r="BJ215" s="17" t="s">
        <v>81</v>
      </c>
      <c r="BK215" s="139">
        <f t="shared" si="39"/>
        <v>0</v>
      </c>
      <c r="BL215" s="17" t="s">
        <v>120</v>
      </c>
      <c r="BM215" s="138" t="s">
        <v>528</v>
      </c>
    </row>
    <row r="216" spans="2:65" s="1" customFormat="1" ht="44.25" customHeight="1">
      <c r="B216" s="32"/>
      <c r="C216" s="127" t="s">
        <v>529</v>
      </c>
      <c r="D216" s="127" t="s">
        <v>124</v>
      </c>
      <c r="E216" s="128" t="s">
        <v>530</v>
      </c>
      <c r="F216" s="129" t="s">
        <v>531</v>
      </c>
      <c r="G216" s="130" t="s">
        <v>156</v>
      </c>
      <c r="H216" s="131">
        <v>3</v>
      </c>
      <c r="I216" s="132"/>
      <c r="J216" s="133">
        <f t="shared" si="30"/>
        <v>0</v>
      </c>
      <c r="K216" s="129" t="s">
        <v>128</v>
      </c>
      <c r="L216" s="32"/>
      <c r="M216" s="134" t="s">
        <v>21</v>
      </c>
      <c r="N216" s="135" t="s">
        <v>44</v>
      </c>
      <c r="P216" s="136">
        <f t="shared" si="31"/>
        <v>0</v>
      </c>
      <c r="Q216" s="136">
        <v>0</v>
      </c>
      <c r="R216" s="136">
        <f t="shared" si="32"/>
        <v>0</v>
      </c>
      <c r="S216" s="136">
        <v>0</v>
      </c>
      <c r="T216" s="137">
        <f t="shared" si="33"/>
        <v>0</v>
      </c>
      <c r="AR216" s="138" t="s">
        <v>120</v>
      </c>
      <c r="AT216" s="138" t="s">
        <v>124</v>
      </c>
      <c r="AU216" s="138" t="s">
        <v>83</v>
      </c>
      <c r="AY216" s="17" t="s">
        <v>121</v>
      </c>
      <c r="BE216" s="139">
        <f t="shared" si="34"/>
        <v>0</v>
      </c>
      <c r="BF216" s="139">
        <f t="shared" si="35"/>
        <v>0</v>
      </c>
      <c r="BG216" s="139">
        <f t="shared" si="36"/>
        <v>0</v>
      </c>
      <c r="BH216" s="139">
        <f t="shared" si="37"/>
        <v>0</v>
      </c>
      <c r="BI216" s="139">
        <f t="shared" si="38"/>
        <v>0</v>
      </c>
      <c r="BJ216" s="17" t="s">
        <v>81</v>
      </c>
      <c r="BK216" s="139">
        <f t="shared" si="39"/>
        <v>0</v>
      </c>
      <c r="BL216" s="17" t="s">
        <v>120</v>
      </c>
      <c r="BM216" s="138" t="s">
        <v>532</v>
      </c>
    </row>
    <row r="217" spans="2:65" s="1" customFormat="1" ht="49.15" customHeight="1">
      <c r="B217" s="32"/>
      <c r="C217" s="127" t="s">
        <v>533</v>
      </c>
      <c r="D217" s="127" t="s">
        <v>124</v>
      </c>
      <c r="E217" s="128" t="s">
        <v>534</v>
      </c>
      <c r="F217" s="129" t="s">
        <v>535</v>
      </c>
      <c r="G217" s="130" t="s">
        <v>156</v>
      </c>
      <c r="H217" s="131">
        <v>1</v>
      </c>
      <c r="I217" s="132"/>
      <c r="J217" s="133">
        <f t="shared" si="30"/>
        <v>0</v>
      </c>
      <c r="K217" s="129" t="s">
        <v>128</v>
      </c>
      <c r="L217" s="32"/>
      <c r="M217" s="171" t="s">
        <v>21</v>
      </c>
      <c r="N217" s="172" t="s">
        <v>44</v>
      </c>
      <c r="O217" s="173"/>
      <c r="P217" s="174">
        <f t="shared" si="31"/>
        <v>0</v>
      </c>
      <c r="Q217" s="174">
        <v>0</v>
      </c>
      <c r="R217" s="174">
        <f t="shared" si="32"/>
        <v>0</v>
      </c>
      <c r="S217" s="174">
        <v>0</v>
      </c>
      <c r="T217" s="175">
        <f t="shared" si="33"/>
        <v>0</v>
      </c>
      <c r="AR217" s="138" t="s">
        <v>120</v>
      </c>
      <c r="AT217" s="138" t="s">
        <v>124</v>
      </c>
      <c r="AU217" s="138" t="s">
        <v>83</v>
      </c>
      <c r="AY217" s="17" t="s">
        <v>121</v>
      </c>
      <c r="BE217" s="139">
        <f t="shared" si="34"/>
        <v>0</v>
      </c>
      <c r="BF217" s="139">
        <f t="shared" si="35"/>
        <v>0</v>
      </c>
      <c r="BG217" s="139">
        <f t="shared" si="36"/>
        <v>0</v>
      </c>
      <c r="BH217" s="139">
        <f t="shared" si="37"/>
        <v>0</v>
      </c>
      <c r="BI217" s="139">
        <f t="shared" si="38"/>
        <v>0</v>
      </c>
      <c r="BJ217" s="17" t="s">
        <v>81</v>
      </c>
      <c r="BK217" s="139">
        <f t="shared" si="39"/>
        <v>0</v>
      </c>
      <c r="BL217" s="17" t="s">
        <v>120</v>
      </c>
      <c r="BM217" s="138" t="s">
        <v>536</v>
      </c>
    </row>
    <row r="218" spans="2:65" s="1" customFormat="1" ht="6.95" customHeight="1">
      <c r="B218" s="41"/>
      <c r="C218" s="42"/>
      <c r="D218" s="42"/>
      <c r="E218" s="42"/>
      <c r="F218" s="42"/>
      <c r="G218" s="42"/>
      <c r="H218" s="42"/>
      <c r="I218" s="42"/>
      <c r="J218" s="42"/>
      <c r="K218" s="42"/>
      <c r="L218" s="32"/>
    </row>
  </sheetData>
  <sheetProtection algorithmName="SHA-512" hashValue="ojTH+xYbVLraBaa1djn5CeVUB10Fak6zdDjwuDfJf2kmTEjbSB6a54S/aNoF2ZhEcfc5OWdkuiCHN26DxWsNbg==" saltValue="Ct4MQgliR9Y7px3Jd2REXKjNPeDBumFXzD0udNSAt+mEUyJGQB+dEBj4iCnDDSEGoHOIWKi8Y7VnDbbhyeWNBw==" spinCount="100000" sheet="1" objects="1" scenarios="1" formatColumns="0" formatRows="0" autoFilter="0"/>
  <autoFilter ref="C86:K217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309" t="str">
        <f>'Rekapitulace zakázky'!K6</f>
        <v>Oprava přejezdového zabezpečovacího zařízení P6504 v km 250,404  v úseku Studénka - Jistebník</v>
      </c>
      <c r="F7" s="310"/>
      <c r="G7" s="310"/>
      <c r="H7" s="310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91" t="s">
        <v>537</v>
      </c>
      <c r="F9" s="311"/>
      <c r="G9" s="311"/>
      <c r="H9" s="311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21</v>
      </c>
      <c r="L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49" t="str">
        <f>'Rekapitulace zakázky'!AN8</f>
        <v>11. 6. 2025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21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21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27</v>
      </c>
      <c r="J17" s="28" t="str">
        <f>'Rekapitulace zakázky'!AN13</f>
        <v>Vyplň údaj</v>
      </c>
      <c r="L17" s="32"/>
    </row>
    <row r="18" spans="2:12" s="1" customFormat="1" ht="18" customHeight="1">
      <c r="B18" s="32"/>
      <c r="E18" s="312" t="str">
        <f>'Rekapitulace zakázky'!E14</f>
        <v>Vyplň údaj</v>
      </c>
      <c r="F18" s="275"/>
      <c r="G18" s="275"/>
      <c r="H18" s="275"/>
      <c r="I18" s="27" t="s">
        <v>29</v>
      </c>
      <c r="J18" s="28" t="str">
        <f>'Rekapitulace zakázky'!AN14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27</v>
      </c>
      <c r="J20" s="25" t="str">
        <f>IF('Rekapitulace zakázky'!AN16="","",'Rekapitulace zakázky'!AN16)</f>
        <v/>
      </c>
      <c r="L20" s="32"/>
    </row>
    <row r="21" spans="2:12" s="1" customFormat="1" ht="18" customHeight="1">
      <c r="B21" s="32"/>
      <c r="E21" s="25" t="str">
        <f>IF('Rekapitulace zakázky'!E17="","",'Rekapitulace zakázky'!E17)</f>
        <v xml:space="preserve"> </v>
      </c>
      <c r="I21" s="27" t="s">
        <v>29</v>
      </c>
      <c r="J21" s="25" t="str">
        <f>IF('Rekapitulace zakázky'!AN17="","",'Rekapitulace zakázky'!AN17)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27</v>
      </c>
      <c r="J23" s="25" t="s">
        <v>21</v>
      </c>
      <c r="L23" s="32"/>
    </row>
    <row r="24" spans="2:12" s="1" customFormat="1" ht="18" customHeight="1">
      <c r="B24" s="32"/>
      <c r="E24" s="25" t="s">
        <v>36</v>
      </c>
      <c r="I24" s="27" t="s">
        <v>29</v>
      </c>
      <c r="J24" s="25" t="s">
        <v>21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6"/>
      <c r="E27" s="280" t="s">
        <v>21</v>
      </c>
      <c r="F27" s="280"/>
      <c r="G27" s="280"/>
      <c r="H27" s="280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39</v>
      </c>
      <c r="J30" s="63">
        <f>ROUND(J84,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2" t="s">
        <v>43</v>
      </c>
      <c r="E33" s="27" t="s">
        <v>44</v>
      </c>
      <c r="F33" s="88">
        <f>ROUND((SUM(BE84:BE119)),  2)</f>
        <v>0</v>
      </c>
      <c r="I33" s="89">
        <v>0.21</v>
      </c>
      <c r="J33" s="88">
        <f>ROUND(((SUM(BE84:BE119))*I33),  2)</f>
        <v>0</v>
      </c>
      <c r="L33" s="32"/>
    </row>
    <row r="34" spans="2:12" s="1" customFormat="1" ht="14.45" customHeight="1">
      <c r="B34" s="32"/>
      <c r="E34" s="27" t="s">
        <v>45</v>
      </c>
      <c r="F34" s="88">
        <f>ROUND((SUM(BF84:BF119)),  2)</f>
        <v>0</v>
      </c>
      <c r="I34" s="89">
        <v>0.12</v>
      </c>
      <c r="J34" s="88">
        <f>ROUND(((SUM(BF84:BF119))*I34),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8">
        <f>ROUND((SUM(BG84:BG119)),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8">
        <f>ROUND((SUM(BH84:BH119)),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8">
        <f>ROUND((SUM(BI84:BI119)),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49</v>
      </c>
      <c r="E39" s="54"/>
      <c r="F39" s="54"/>
      <c r="G39" s="92" t="s">
        <v>50</v>
      </c>
      <c r="H39" s="93" t="s">
        <v>51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26.25" customHeight="1">
      <c r="B48" s="32"/>
      <c r="E48" s="309" t="str">
        <f>E7</f>
        <v>Oprava přejezdového zabezpečovacího zařízení P6504 v km 250,404  v úseku Studénka - Jistebník</v>
      </c>
      <c r="F48" s="310"/>
      <c r="G48" s="310"/>
      <c r="H48" s="310"/>
      <c r="L48" s="32"/>
    </row>
    <row r="49" spans="2:47" s="1" customFormat="1" ht="12" customHeight="1">
      <c r="B49" s="32"/>
      <c r="C49" s="27" t="s">
        <v>91</v>
      </c>
      <c r="L49" s="32"/>
    </row>
    <row r="50" spans="2:47" s="1" customFormat="1" ht="16.5" customHeight="1">
      <c r="B50" s="32"/>
      <c r="E50" s="291" t="str">
        <f>E9</f>
        <v>PS 01-02 - ÚRS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22</v>
      </c>
      <c r="F52" s="25" t="str">
        <f>F12</f>
        <v>PZS km 250,404 Studénka - Jistebník</v>
      </c>
      <c r="I52" s="27" t="s">
        <v>24</v>
      </c>
      <c r="J52" s="49" t="str">
        <f>IF(J12="","",J12)</f>
        <v>11. 6. 2025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26</v>
      </c>
      <c r="F54" s="25" t="str">
        <f>E15</f>
        <v>Správa železnic, státní organizace</v>
      </c>
      <c r="I54" s="27" t="s">
        <v>32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30</v>
      </c>
      <c r="F55" s="25" t="str">
        <f>IF(E18="","",E18)</f>
        <v>Vyplň údaj</v>
      </c>
      <c r="I55" s="27" t="s">
        <v>35</v>
      </c>
      <c r="J55" s="30" t="str">
        <f>E24</f>
        <v>Ing. Michaela Hodulová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94</v>
      </c>
      <c r="D57" s="90"/>
      <c r="E57" s="90"/>
      <c r="F57" s="90"/>
      <c r="G57" s="90"/>
      <c r="H57" s="90"/>
      <c r="I57" s="90"/>
      <c r="J57" s="97" t="s">
        <v>95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71</v>
      </c>
      <c r="J59" s="63">
        <f>J84</f>
        <v>0</v>
      </c>
      <c r="L59" s="32"/>
      <c r="AU59" s="17" t="s">
        <v>96</v>
      </c>
    </row>
    <row r="60" spans="2:47" s="8" customFormat="1" ht="24.95" customHeight="1">
      <c r="B60" s="99"/>
      <c r="D60" s="100" t="s">
        <v>538</v>
      </c>
      <c r="E60" s="101"/>
      <c r="F60" s="101"/>
      <c r="G60" s="101"/>
      <c r="H60" s="101"/>
      <c r="I60" s="101"/>
      <c r="J60" s="102">
        <f>J85</f>
        <v>0</v>
      </c>
      <c r="L60" s="99"/>
    </row>
    <row r="61" spans="2:47" s="9" customFormat="1" ht="19.899999999999999" customHeight="1">
      <c r="B61" s="103"/>
      <c r="D61" s="104" t="s">
        <v>539</v>
      </c>
      <c r="E61" s="105"/>
      <c r="F61" s="105"/>
      <c r="G61" s="105"/>
      <c r="H61" s="105"/>
      <c r="I61" s="105"/>
      <c r="J61" s="106">
        <f>J86</f>
        <v>0</v>
      </c>
      <c r="L61" s="103"/>
    </row>
    <row r="62" spans="2:47" s="9" customFormat="1" ht="19.899999999999999" customHeight="1">
      <c r="B62" s="103"/>
      <c r="D62" s="104" t="s">
        <v>540</v>
      </c>
      <c r="E62" s="105"/>
      <c r="F62" s="105"/>
      <c r="G62" s="105"/>
      <c r="H62" s="105"/>
      <c r="I62" s="105"/>
      <c r="J62" s="106">
        <f>J92</f>
        <v>0</v>
      </c>
      <c r="L62" s="103"/>
    </row>
    <row r="63" spans="2:47" s="8" customFormat="1" ht="24.95" customHeight="1">
      <c r="B63" s="99"/>
      <c r="D63" s="100" t="s">
        <v>541</v>
      </c>
      <c r="E63" s="101"/>
      <c r="F63" s="101"/>
      <c r="G63" s="101"/>
      <c r="H63" s="101"/>
      <c r="I63" s="101"/>
      <c r="J63" s="102">
        <f>J99</f>
        <v>0</v>
      </c>
      <c r="L63" s="99"/>
    </row>
    <row r="64" spans="2:47" s="9" customFormat="1" ht="19.899999999999999" customHeight="1">
      <c r="B64" s="103"/>
      <c r="D64" s="104" t="s">
        <v>542</v>
      </c>
      <c r="E64" s="105"/>
      <c r="F64" s="105"/>
      <c r="G64" s="105"/>
      <c r="H64" s="105"/>
      <c r="I64" s="105"/>
      <c r="J64" s="106">
        <f>J100</f>
        <v>0</v>
      </c>
      <c r="L64" s="103"/>
    </row>
    <row r="65" spans="2:12" s="1" customFormat="1" ht="21.75" customHeight="1">
      <c r="B65" s="32"/>
      <c r="L65" s="32"/>
    </row>
    <row r="66" spans="2:12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>
      <c r="B71" s="32"/>
      <c r="C71" s="21" t="s">
        <v>105</v>
      </c>
      <c r="L71" s="32"/>
    </row>
    <row r="72" spans="2:12" s="1" customFormat="1" ht="6.95" customHeight="1">
      <c r="B72" s="32"/>
      <c r="L72" s="32"/>
    </row>
    <row r="73" spans="2:12" s="1" customFormat="1" ht="12" customHeight="1">
      <c r="B73" s="32"/>
      <c r="C73" s="27" t="s">
        <v>16</v>
      </c>
      <c r="L73" s="32"/>
    </row>
    <row r="74" spans="2:12" s="1" customFormat="1" ht="26.25" customHeight="1">
      <c r="B74" s="32"/>
      <c r="E74" s="309" t="str">
        <f>E7</f>
        <v>Oprava přejezdového zabezpečovacího zařízení P6504 v km 250,404  v úseku Studénka - Jistebník</v>
      </c>
      <c r="F74" s="310"/>
      <c r="G74" s="310"/>
      <c r="H74" s="310"/>
      <c r="L74" s="32"/>
    </row>
    <row r="75" spans="2:12" s="1" customFormat="1" ht="12" customHeight="1">
      <c r="B75" s="32"/>
      <c r="C75" s="27" t="s">
        <v>91</v>
      </c>
      <c r="L75" s="32"/>
    </row>
    <row r="76" spans="2:12" s="1" customFormat="1" ht="16.5" customHeight="1">
      <c r="B76" s="32"/>
      <c r="E76" s="291" t="str">
        <f>E9</f>
        <v>PS 01-02 - ÚRS</v>
      </c>
      <c r="F76" s="311"/>
      <c r="G76" s="311"/>
      <c r="H76" s="311"/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7" t="s">
        <v>22</v>
      </c>
      <c r="F78" s="25" t="str">
        <f>F12</f>
        <v>PZS km 250,404 Studénka - Jistebník</v>
      </c>
      <c r="I78" s="27" t="s">
        <v>24</v>
      </c>
      <c r="J78" s="49" t="str">
        <f>IF(J12="","",J12)</f>
        <v>11. 6. 2025</v>
      </c>
      <c r="L78" s="32"/>
    </row>
    <row r="79" spans="2:12" s="1" customFormat="1" ht="6.95" customHeight="1">
      <c r="B79" s="32"/>
      <c r="L79" s="32"/>
    </row>
    <row r="80" spans="2:12" s="1" customFormat="1" ht="15.2" customHeight="1">
      <c r="B80" s="32"/>
      <c r="C80" s="27" t="s">
        <v>26</v>
      </c>
      <c r="F80" s="25" t="str">
        <f>E15</f>
        <v>Správa železnic, státní organizace</v>
      </c>
      <c r="I80" s="27" t="s">
        <v>32</v>
      </c>
      <c r="J80" s="30" t="str">
        <f>E21</f>
        <v xml:space="preserve"> </v>
      </c>
      <c r="L80" s="32"/>
    </row>
    <row r="81" spans="2:65" s="1" customFormat="1" ht="25.7" customHeight="1">
      <c r="B81" s="32"/>
      <c r="C81" s="27" t="s">
        <v>30</v>
      </c>
      <c r="F81" s="25" t="str">
        <f>IF(E18="","",E18)</f>
        <v>Vyplň údaj</v>
      </c>
      <c r="I81" s="27" t="s">
        <v>35</v>
      </c>
      <c r="J81" s="30" t="str">
        <f>E24</f>
        <v>Ing. Michaela Hodulová</v>
      </c>
      <c r="L81" s="32"/>
    </row>
    <row r="82" spans="2:65" s="1" customFormat="1" ht="10.35" customHeight="1">
      <c r="B82" s="32"/>
      <c r="L82" s="32"/>
    </row>
    <row r="83" spans="2:65" s="10" customFormat="1" ht="29.25" customHeight="1">
      <c r="B83" s="107"/>
      <c r="C83" s="108" t="s">
        <v>106</v>
      </c>
      <c r="D83" s="109" t="s">
        <v>58</v>
      </c>
      <c r="E83" s="109" t="s">
        <v>54</v>
      </c>
      <c r="F83" s="109" t="s">
        <v>55</v>
      </c>
      <c r="G83" s="109" t="s">
        <v>107</v>
      </c>
      <c r="H83" s="109" t="s">
        <v>108</v>
      </c>
      <c r="I83" s="109" t="s">
        <v>109</v>
      </c>
      <c r="J83" s="109" t="s">
        <v>95</v>
      </c>
      <c r="K83" s="110" t="s">
        <v>110</v>
      </c>
      <c r="L83" s="107"/>
      <c r="M83" s="56" t="s">
        <v>21</v>
      </c>
      <c r="N83" s="57" t="s">
        <v>43</v>
      </c>
      <c r="O83" s="57" t="s">
        <v>111</v>
      </c>
      <c r="P83" s="57" t="s">
        <v>112</v>
      </c>
      <c r="Q83" s="57" t="s">
        <v>113</v>
      </c>
      <c r="R83" s="57" t="s">
        <v>114</v>
      </c>
      <c r="S83" s="57" t="s">
        <v>115</v>
      </c>
      <c r="T83" s="58" t="s">
        <v>116</v>
      </c>
    </row>
    <row r="84" spans="2:65" s="1" customFormat="1" ht="22.9" customHeight="1">
      <c r="B84" s="32"/>
      <c r="C84" s="61" t="s">
        <v>117</v>
      </c>
      <c r="J84" s="111">
        <f>BK84</f>
        <v>0</v>
      </c>
      <c r="L84" s="32"/>
      <c r="M84" s="59"/>
      <c r="N84" s="50"/>
      <c r="O84" s="50"/>
      <c r="P84" s="112">
        <f>P85+P99</f>
        <v>0</v>
      </c>
      <c r="Q84" s="50"/>
      <c r="R84" s="112">
        <f>R85+R99</f>
        <v>1.6552060000000002</v>
      </c>
      <c r="S84" s="50"/>
      <c r="T84" s="113">
        <f>T85+T99</f>
        <v>2.64</v>
      </c>
      <c r="AT84" s="17" t="s">
        <v>72</v>
      </c>
      <c r="AU84" s="17" t="s">
        <v>96</v>
      </c>
      <c r="BK84" s="114">
        <f>BK85+BK99</f>
        <v>0</v>
      </c>
    </row>
    <row r="85" spans="2:65" s="11" customFormat="1" ht="25.9" customHeight="1">
      <c r="B85" s="115"/>
      <c r="D85" s="116" t="s">
        <v>72</v>
      </c>
      <c r="E85" s="117" t="s">
        <v>543</v>
      </c>
      <c r="F85" s="117" t="s">
        <v>544</v>
      </c>
      <c r="I85" s="118"/>
      <c r="J85" s="119">
        <f>BK85</f>
        <v>0</v>
      </c>
      <c r="L85" s="115"/>
      <c r="M85" s="120"/>
      <c r="P85" s="121">
        <f>P86+P92</f>
        <v>0</v>
      </c>
      <c r="R85" s="121">
        <f>R86+R92</f>
        <v>0.105006</v>
      </c>
      <c r="T85" s="122">
        <f>T86+T92</f>
        <v>2.64</v>
      </c>
      <c r="AR85" s="116" t="s">
        <v>81</v>
      </c>
      <c r="AT85" s="123" t="s">
        <v>72</v>
      </c>
      <c r="AU85" s="123" t="s">
        <v>73</v>
      </c>
      <c r="AY85" s="116" t="s">
        <v>121</v>
      </c>
      <c r="BK85" s="124">
        <f>BK86+BK92</f>
        <v>0</v>
      </c>
    </row>
    <row r="86" spans="2:65" s="11" customFormat="1" ht="22.9" customHeight="1">
      <c r="B86" s="115"/>
      <c r="D86" s="116" t="s">
        <v>72</v>
      </c>
      <c r="E86" s="125" t="s">
        <v>81</v>
      </c>
      <c r="F86" s="125" t="s">
        <v>123</v>
      </c>
      <c r="I86" s="118"/>
      <c r="J86" s="126">
        <f>BK86</f>
        <v>0</v>
      </c>
      <c r="L86" s="115"/>
      <c r="M86" s="120"/>
      <c r="P86" s="121">
        <f>SUM(P87:P91)</f>
        <v>0</v>
      </c>
      <c r="R86" s="121">
        <f>SUM(R87:R91)</f>
        <v>0</v>
      </c>
      <c r="T86" s="122">
        <f>SUM(T87:T91)</f>
        <v>0</v>
      </c>
      <c r="AR86" s="116" t="s">
        <v>81</v>
      </c>
      <c r="AT86" s="123" t="s">
        <v>72</v>
      </c>
      <c r="AU86" s="123" t="s">
        <v>81</v>
      </c>
      <c r="AY86" s="116" t="s">
        <v>121</v>
      </c>
      <c r="BK86" s="124">
        <f>SUM(BK87:BK91)</f>
        <v>0</v>
      </c>
    </row>
    <row r="87" spans="2:65" s="1" customFormat="1" ht="16.5" customHeight="1">
      <c r="B87" s="32"/>
      <c r="C87" s="127" t="s">
        <v>81</v>
      </c>
      <c r="D87" s="127" t="s">
        <v>124</v>
      </c>
      <c r="E87" s="128" t="s">
        <v>545</v>
      </c>
      <c r="F87" s="129" t="s">
        <v>546</v>
      </c>
      <c r="G87" s="130" t="s">
        <v>275</v>
      </c>
      <c r="H87" s="131">
        <v>128</v>
      </c>
      <c r="I87" s="132"/>
      <c r="J87" s="133">
        <f>ROUND(I87*H87,2)</f>
        <v>0</v>
      </c>
      <c r="K87" s="129" t="s">
        <v>547</v>
      </c>
      <c r="L87" s="32"/>
      <c r="M87" s="134" t="s">
        <v>21</v>
      </c>
      <c r="N87" s="135" t="s">
        <v>44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120</v>
      </c>
      <c r="AT87" s="138" t="s">
        <v>124</v>
      </c>
      <c r="AU87" s="138" t="s">
        <v>83</v>
      </c>
      <c r="AY87" s="17" t="s">
        <v>121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7" t="s">
        <v>81</v>
      </c>
      <c r="BK87" s="139">
        <f>ROUND(I87*H87,2)</f>
        <v>0</v>
      </c>
      <c r="BL87" s="17" t="s">
        <v>120</v>
      </c>
      <c r="BM87" s="138" t="s">
        <v>548</v>
      </c>
    </row>
    <row r="88" spans="2:65" s="1" customFormat="1" ht="11.25">
      <c r="B88" s="32"/>
      <c r="D88" s="176" t="s">
        <v>549</v>
      </c>
      <c r="F88" s="177" t="s">
        <v>550</v>
      </c>
      <c r="I88" s="178"/>
      <c r="L88" s="32"/>
      <c r="M88" s="179"/>
      <c r="T88" s="53"/>
      <c r="AT88" s="17" t="s">
        <v>549</v>
      </c>
      <c r="AU88" s="17" t="s">
        <v>83</v>
      </c>
    </row>
    <row r="89" spans="2:65" s="12" customFormat="1" ht="11.25">
      <c r="B89" s="140"/>
      <c r="D89" s="141" t="s">
        <v>130</v>
      </c>
      <c r="E89" s="142" t="s">
        <v>21</v>
      </c>
      <c r="F89" s="143" t="s">
        <v>551</v>
      </c>
      <c r="H89" s="144">
        <v>124</v>
      </c>
      <c r="I89" s="145"/>
      <c r="L89" s="140"/>
      <c r="M89" s="146"/>
      <c r="T89" s="147"/>
      <c r="AT89" s="142" t="s">
        <v>130</v>
      </c>
      <c r="AU89" s="142" t="s">
        <v>83</v>
      </c>
      <c r="AV89" s="12" t="s">
        <v>83</v>
      </c>
      <c r="AW89" s="12" t="s">
        <v>34</v>
      </c>
      <c r="AX89" s="12" t="s">
        <v>73</v>
      </c>
      <c r="AY89" s="142" t="s">
        <v>121</v>
      </c>
    </row>
    <row r="90" spans="2:65" s="12" customFormat="1" ht="11.25">
      <c r="B90" s="140"/>
      <c r="D90" s="141" t="s">
        <v>130</v>
      </c>
      <c r="E90" s="142" t="s">
        <v>21</v>
      </c>
      <c r="F90" s="143" t="s">
        <v>552</v>
      </c>
      <c r="H90" s="144">
        <v>4</v>
      </c>
      <c r="I90" s="145"/>
      <c r="L90" s="140"/>
      <c r="M90" s="146"/>
      <c r="T90" s="147"/>
      <c r="AT90" s="142" t="s">
        <v>130</v>
      </c>
      <c r="AU90" s="142" t="s">
        <v>83</v>
      </c>
      <c r="AV90" s="12" t="s">
        <v>83</v>
      </c>
      <c r="AW90" s="12" t="s">
        <v>34</v>
      </c>
      <c r="AX90" s="12" t="s">
        <v>73</v>
      </c>
      <c r="AY90" s="142" t="s">
        <v>121</v>
      </c>
    </row>
    <row r="91" spans="2:65" s="14" customFormat="1" ht="11.25">
      <c r="B91" s="154"/>
      <c r="D91" s="141" t="s">
        <v>130</v>
      </c>
      <c r="E91" s="155" t="s">
        <v>21</v>
      </c>
      <c r="F91" s="156" t="s">
        <v>136</v>
      </c>
      <c r="H91" s="157">
        <v>128</v>
      </c>
      <c r="I91" s="158"/>
      <c r="L91" s="154"/>
      <c r="M91" s="159"/>
      <c r="T91" s="160"/>
      <c r="AT91" s="155" t="s">
        <v>130</v>
      </c>
      <c r="AU91" s="155" t="s">
        <v>83</v>
      </c>
      <c r="AV91" s="14" t="s">
        <v>120</v>
      </c>
      <c r="AW91" s="14" t="s">
        <v>34</v>
      </c>
      <c r="AX91" s="14" t="s">
        <v>81</v>
      </c>
      <c r="AY91" s="155" t="s">
        <v>121</v>
      </c>
    </row>
    <row r="92" spans="2:65" s="11" customFormat="1" ht="22.9" customHeight="1">
      <c r="B92" s="115"/>
      <c r="D92" s="116" t="s">
        <v>72</v>
      </c>
      <c r="E92" s="125" t="s">
        <v>141</v>
      </c>
      <c r="F92" s="125" t="s">
        <v>553</v>
      </c>
      <c r="I92" s="118"/>
      <c r="J92" s="126">
        <f>BK92</f>
        <v>0</v>
      </c>
      <c r="L92" s="115"/>
      <c r="M92" s="120"/>
      <c r="P92" s="121">
        <f>SUM(P93:P98)</f>
        <v>0</v>
      </c>
      <c r="R92" s="121">
        <f>SUM(R93:R98)</f>
        <v>0.105006</v>
      </c>
      <c r="T92" s="122">
        <f>SUM(T93:T98)</f>
        <v>2.64</v>
      </c>
      <c r="AR92" s="116" t="s">
        <v>81</v>
      </c>
      <c r="AT92" s="123" t="s">
        <v>72</v>
      </c>
      <c r="AU92" s="123" t="s">
        <v>81</v>
      </c>
      <c r="AY92" s="116" t="s">
        <v>121</v>
      </c>
      <c r="BK92" s="124">
        <f>SUM(BK93:BK98)</f>
        <v>0</v>
      </c>
    </row>
    <row r="93" spans="2:65" s="1" customFormat="1" ht="33" customHeight="1">
      <c r="B93" s="32"/>
      <c r="C93" s="127" t="s">
        <v>83</v>
      </c>
      <c r="D93" s="127" t="s">
        <v>124</v>
      </c>
      <c r="E93" s="128" t="s">
        <v>554</v>
      </c>
      <c r="F93" s="129" t="s">
        <v>555</v>
      </c>
      <c r="G93" s="130" t="s">
        <v>127</v>
      </c>
      <c r="H93" s="131">
        <v>1.32</v>
      </c>
      <c r="I93" s="132"/>
      <c r="J93" s="133">
        <f>ROUND(I93*H93,2)</f>
        <v>0</v>
      </c>
      <c r="K93" s="129" t="s">
        <v>547</v>
      </c>
      <c r="L93" s="32"/>
      <c r="M93" s="134" t="s">
        <v>21</v>
      </c>
      <c r="N93" s="135" t="s">
        <v>44</v>
      </c>
      <c r="P93" s="136">
        <f>O93*H93</f>
        <v>0</v>
      </c>
      <c r="Q93" s="136">
        <v>7.9549999999999996E-2</v>
      </c>
      <c r="R93" s="136">
        <f>Q93*H93</f>
        <v>0.105006</v>
      </c>
      <c r="S93" s="136">
        <v>0</v>
      </c>
      <c r="T93" s="137">
        <f>S93*H93</f>
        <v>0</v>
      </c>
      <c r="AR93" s="138" t="s">
        <v>120</v>
      </c>
      <c r="AT93" s="138" t="s">
        <v>124</v>
      </c>
      <c r="AU93" s="138" t="s">
        <v>83</v>
      </c>
      <c r="AY93" s="17" t="s">
        <v>121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81</v>
      </c>
      <c r="BK93" s="139">
        <f>ROUND(I93*H93,2)</f>
        <v>0</v>
      </c>
      <c r="BL93" s="17" t="s">
        <v>120</v>
      </c>
      <c r="BM93" s="138" t="s">
        <v>556</v>
      </c>
    </row>
    <row r="94" spans="2:65" s="1" customFormat="1" ht="11.25">
      <c r="B94" s="32"/>
      <c r="D94" s="176" t="s">
        <v>549</v>
      </c>
      <c r="F94" s="177" t="s">
        <v>557</v>
      </c>
      <c r="I94" s="178"/>
      <c r="L94" s="32"/>
      <c r="M94" s="179"/>
      <c r="T94" s="53"/>
      <c r="AT94" s="17" t="s">
        <v>549</v>
      </c>
      <c r="AU94" s="17" t="s">
        <v>83</v>
      </c>
    </row>
    <row r="95" spans="2:65" s="12" customFormat="1" ht="11.25">
      <c r="B95" s="140"/>
      <c r="D95" s="141" t="s">
        <v>130</v>
      </c>
      <c r="E95" s="142" t="s">
        <v>21</v>
      </c>
      <c r="F95" s="143" t="s">
        <v>558</v>
      </c>
      <c r="H95" s="144">
        <v>1.32</v>
      </c>
      <c r="I95" s="145"/>
      <c r="L95" s="140"/>
      <c r="M95" s="146"/>
      <c r="T95" s="147"/>
      <c r="AT95" s="142" t="s">
        <v>130</v>
      </c>
      <c r="AU95" s="142" t="s">
        <v>83</v>
      </c>
      <c r="AV95" s="12" t="s">
        <v>83</v>
      </c>
      <c r="AW95" s="12" t="s">
        <v>34</v>
      </c>
      <c r="AX95" s="12" t="s">
        <v>73</v>
      </c>
      <c r="AY95" s="142" t="s">
        <v>121</v>
      </c>
    </row>
    <row r="96" spans="2:65" s="14" customFormat="1" ht="11.25">
      <c r="B96" s="154"/>
      <c r="D96" s="141" t="s">
        <v>130</v>
      </c>
      <c r="E96" s="155" t="s">
        <v>21</v>
      </c>
      <c r="F96" s="156" t="s">
        <v>136</v>
      </c>
      <c r="H96" s="157">
        <v>1.32</v>
      </c>
      <c r="I96" s="158"/>
      <c r="L96" s="154"/>
      <c r="M96" s="159"/>
      <c r="T96" s="160"/>
      <c r="AT96" s="155" t="s">
        <v>130</v>
      </c>
      <c r="AU96" s="155" t="s">
        <v>83</v>
      </c>
      <c r="AV96" s="14" t="s">
        <v>120</v>
      </c>
      <c r="AW96" s="14" t="s">
        <v>34</v>
      </c>
      <c r="AX96" s="14" t="s">
        <v>81</v>
      </c>
      <c r="AY96" s="155" t="s">
        <v>121</v>
      </c>
    </row>
    <row r="97" spans="2:65" s="1" customFormat="1" ht="16.5" customHeight="1">
      <c r="B97" s="32"/>
      <c r="C97" s="127" t="s">
        <v>141</v>
      </c>
      <c r="D97" s="127" t="s">
        <v>124</v>
      </c>
      <c r="E97" s="128" t="s">
        <v>559</v>
      </c>
      <c r="F97" s="129" t="s">
        <v>560</v>
      </c>
      <c r="G97" s="130" t="s">
        <v>127</v>
      </c>
      <c r="H97" s="131">
        <v>1.32</v>
      </c>
      <c r="I97" s="132"/>
      <c r="J97" s="133">
        <f>ROUND(I97*H97,2)</f>
        <v>0</v>
      </c>
      <c r="K97" s="129" t="s">
        <v>547</v>
      </c>
      <c r="L97" s="32"/>
      <c r="M97" s="134" t="s">
        <v>21</v>
      </c>
      <c r="N97" s="135" t="s">
        <v>44</v>
      </c>
      <c r="P97" s="136">
        <f>O97*H97</f>
        <v>0</v>
      </c>
      <c r="Q97" s="136">
        <v>0</v>
      </c>
      <c r="R97" s="136">
        <f>Q97*H97</f>
        <v>0</v>
      </c>
      <c r="S97" s="136">
        <v>2</v>
      </c>
      <c r="T97" s="137">
        <f>S97*H97</f>
        <v>2.64</v>
      </c>
      <c r="AR97" s="138" t="s">
        <v>120</v>
      </c>
      <c r="AT97" s="138" t="s">
        <v>124</v>
      </c>
      <c r="AU97" s="138" t="s">
        <v>83</v>
      </c>
      <c r="AY97" s="17" t="s">
        <v>121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81</v>
      </c>
      <c r="BK97" s="139">
        <f>ROUND(I97*H97,2)</f>
        <v>0</v>
      </c>
      <c r="BL97" s="17" t="s">
        <v>120</v>
      </c>
      <c r="BM97" s="138" t="s">
        <v>561</v>
      </c>
    </row>
    <row r="98" spans="2:65" s="1" customFormat="1" ht="11.25">
      <c r="B98" s="32"/>
      <c r="D98" s="176" t="s">
        <v>549</v>
      </c>
      <c r="F98" s="177" t="s">
        <v>562</v>
      </c>
      <c r="I98" s="178"/>
      <c r="L98" s="32"/>
      <c r="M98" s="179"/>
      <c r="T98" s="53"/>
      <c r="AT98" s="17" t="s">
        <v>549</v>
      </c>
      <c r="AU98" s="17" t="s">
        <v>83</v>
      </c>
    </row>
    <row r="99" spans="2:65" s="11" customFormat="1" ht="25.9" customHeight="1">
      <c r="B99" s="115"/>
      <c r="D99" s="116" t="s">
        <v>72</v>
      </c>
      <c r="E99" s="117" t="s">
        <v>146</v>
      </c>
      <c r="F99" s="117" t="s">
        <v>563</v>
      </c>
      <c r="I99" s="118"/>
      <c r="J99" s="119">
        <f>BK99</f>
        <v>0</v>
      </c>
      <c r="L99" s="115"/>
      <c r="M99" s="120"/>
      <c r="P99" s="121">
        <f>P100</f>
        <v>0</v>
      </c>
      <c r="R99" s="121">
        <f>R100</f>
        <v>1.5502000000000002</v>
      </c>
      <c r="T99" s="122">
        <f>T100</f>
        <v>0</v>
      </c>
      <c r="AR99" s="116" t="s">
        <v>141</v>
      </c>
      <c r="AT99" s="123" t="s">
        <v>72</v>
      </c>
      <c r="AU99" s="123" t="s">
        <v>73</v>
      </c>
      <c r="AY99" s="116" t="s">
        <v>121</v>
      </c>
      <c r="BK99" s="124">
        <f>BK100</f>
        <v>0</v>
      </c>
    </row>
    <row r="100" spans="2:65" s="11" customFormat="1" ht="22.9" customHeight="1">
      <c r="B100" s="115"/>
      <c r="D100" s="116" t="s">
        <v>72</v>
      </c>
      <c r="E100" s="125" t="s">
        <v>564</v>
      </c>
      <c r="F100" s="125" t="s">
        <v>565</v>
      </c>
      <c r="I100" s="118"/>
      <c r="J100" s="126">
        <f>BK100</f>
        <v>0</v>
      </c>
      <c r="L100" s="115"/>
      <c r="M100" s="120"/>
      <c r="P100" s="121">
        <f>SUM(P101:P119)</f>
        <v>0</v>
      </c>
      <c r="R100" s="121">
        <f>SUM(R101:R119)</f>
        <v>1.5502000000000002</v>
      </c>
      <c r="T100" s="122">
        <f>SUM(T101:T119)</f>
        <v>0</v>
      </c>
      <c r="AR100" s="116" t="s">
        <v>141</v>
      </c>
      <c r="AT100" s="123" t="s">
        <v>72</v>
      </c>
      <c r="AU100" s="123" t="s">
        <v>81</v>
      </c>
      <c r="AY100" s="116" t="s">
        <v>121</v>
      </c>
      <c r="BK100" s="124">
        <f>SUM(BK101:BK119)</f>
        <v>0</v>
      </c>
    </row>
    <row r="101" spans="2:65" s="1" customFormat="1" ht="62.65" customHeight="1">
      <c r="B101" s="32"/>
      <c r="C101" s="127" t="s">
        <v>120</v>
      </c>
      <c r="D101" s="127" t="s">
        <v>124</v>
      </c>
      <c r="E101" s="128" t="s">
        <v>566</v>
      </c>
      <c r="F101" s="129" t="s">
        <v>567</v>
      </c>
      <c r="G101" s="130" t="s">
        <v>144</v>
      </c>
      <c r="H101" s="131">
        <v>160</v>
      </c>
      <c r="I101" s="132"/>
      <c r="J101" s="133">
        <f>ROUND(I101*H101,2)</f>
        <v>0</v>
      </c>
      <c r="K101" s="129" t="s">
        <v>547</v>
      </c>
      <c r="L101" s="32"/>
      <c r="M101" s="134" t="s">
        <v>21</v>
      </c>
      <c r="N101" s="135" t="s">
        <v>44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120</v>
      </c>
      <c r="AT101" s="138" t="s">
        <v>124</v>
      </c>
      <c r="AU101" s="138" t="s">
        <v>83</v>
      </c>
      <c r="AY101" s="17" t="s">
        <v>121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81</v>
      </c>
      <c r="BK101" s="139">
        <f>ROUND(I101*H101,2)</f>
        <v>0</v>
      </c>
      <c r="BL101" s="17" t="s">
        <v>120</v>
      </c>
      <c r="BM101" s="138" t="s">
        <v>568</v>
      </c>
    </row>
    <row r="102" spans="2:65" s="1" customFormat="1" ht="11.25">
      <c r="B102" s="32"/>
      <c r="D102" s="176" t="s">
        <v>549</v>
      </c>
      <c r="F102" s="177" t="s">
        <v>569</v>
      </c>
      <c r="I102" s="178"/>
      <c r="L102" s="32"/>
      <c r="M102" s="179"/>
      <c r="T102" s="53"/>
      <c r="AT102" s="17" t="s">
        <v>549</v>
      </c>
      <c r="AU102" s="17" t="s">
        <v>83</v>
      </c>
    </row>
    <row r="103" spans="2:65" s="1" customFormat="1" ht="55.5" customHeight="1">
      <c r="B103" s="32"/>
      <c r="C103" s="127" t="s">
        <v>153</v>
      </c>
      <c r="D103" s="127" t="s">
        <v>124</v>
      </c>
      <c r="E103" s="128" t="s">
        <v>570</v>
      </c>
      <c r="F103" s="129" t="s">
        <v>571</v>
      </c>
      <c r="G103" s="130" t="s">
        <v>144</v>
      </c>
      <c r="H103" s="131">
        <v>160</v>
      </c>
      <c r="I103" s="132"/>
      <c r="J103" s="133">
        <f>ROUND(I103*H103,2)</f>
        <v>0</v>
      </c>
      <c r="K103" s="129" t="s">
        <v>547</v>
      </c>
      <c r="L103" s="32"/>
      <c r="M103" s="134" t="s">
        <v>21</v>
      </c>
      <c r="N103" s="135" t="s">
        <v>44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120</v>
      </c>
      <c r="AT103" s="138" t="s">
        <v>124</v>
      </c>
      <c r="AU103" s="138" t="s">
        <v>83</v>
      </c>
      <c r="AY103" s="17" t="s">
        <v>121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7" t="s">
        <v>81</v>
      </c>
      <c r="BK103" s="139">
        <f>ROUND(I103*H103,2)</f>
        <v>0</v>
      </c>
      <c r="BL103" s="17" t="s">
        <v>120</v>
      </c>
      <c r="BM103" s="138" t="s">
        <v>572</v>
      </c>
    </row>
    <row r="104" spans="2:65" s="1" customFormat="1" ht="11.25">
      <c r="B104" s="32"/>
      <c r="D104" s="176" t="s">
        <v>549</v>
      </c>
      <c r="F104" s="177" t="s">
        <v>573</v>
      </c>
      <c r="I104" s="178"/>
      <c r="L104" s="32"/>
      <c r="M104" s="179"/>
      <c r="T104" s="53"/>
      <c r="AT104" s="17" t="s">
        <v>549</v>
      </c>
      <c r="AU104" s="17" t="s">
        <v>83</v>
      </c>
    </row>
    <row r="105" spans="2:65" s="1" customFormat="1" ht="24.2" customHeight="1">
      <c r="B105" s="32"/>
      <c r="C105" s="127" t="s">
        <v>158</v>
      </c>
      <c r="D105" s="127" t="s">
        <v>124</v>
      </c>
      <c r="E105" s="128" t="s">
        <v>574</v>
      </c>
      <c r="F105" s="129" t="s">
        <v>575</v>
      </c>
      <c r="G105" s="130" t="s">
        <v>275</v>
      </c>
      <c r="H105" s="131">
        <v>128</v>
      </c>
      <c r="I105" s="132"/>
      <c r="J105" s="133">
        <f>ROUND(I105*H105,2)</f>
        <v>0</v>
      </c>
      <c r="K105" s="129" t="s">
        <v>547</v>
      </c>
      <c r="L105" s="32"/>
      <c r="M105" s="134" t="s">
        <v>21</v>
      </c>
      <c r="N105" s="135" t="s">
        <v>44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120</v>
      </c>
      <c r="AT105" s="138" t="s">
        <v>124</v>
      </c>
      <c r="AU105" s="138" t="s">
        <v>83</v>
      </c>
      <c r="AY105" s="17" t="s">
        <v>121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81</v>
      </c>
      <c r="BK105" s="139">
        <f>ROUND(I105*H105,2)</f>
        <v>0</v>
      </c>
      <c r="BL105" s="17" t="s">
        <v>120</v>
      </c>
      <c r="BM105" s="138" t="s">
        <v>576</v>
      </c>
    </row>
    <row r="106" spans="2:65" s="1" customFormat="1" ht="11.25">
      <c r="B106" s="32"/>
      <c r="D106" s="176" t="s">
        <v>549</v>
      </c>
      <c r="F106" s="177" t="s">
        <v>577</v>
      </c>
      <c r="I106" s="178"/>
      <c r="L106" s="32"/>
      <c r="M106" s="179"/>
      <c r="T106" s="53"/>
      <c r="AT106" s="17" t="s">
        <v>549</v>
      </c>
      <c r="AU106" s="17" t="s">
        <v>83</v>
      </c>
    </row>
    <row r="107" spans="2:65" s="1" customFormat="1" ht="24.2" customHeight="1">
      <c r="B107" s="32"/>
      <c r="C107" s="161" t="s">
        <v>163</v>
      </c>
      <c r="D107" s="161" t="s">
        <v>146</v>
      </c>
      <c r="E107" s="162" t="s">
        <v>578</v>
      </c>
      <c r="F107" s="163" t="s">
        <v>579</v>
      </c>
      <c r="G107" s="164" t="s">
        <v>156</v>
      </c>
      <c r="H107" s="165">
        <v>8</v>
      </c>
      <c r="I107" s="166"/>
      <c r="J107" s="167">
        <f>ROUND(I107*H107,2)</f>
        <v>0</v>
      </c>
      <c r="K107" s="163" t="s">
        <v>547</v>
      </c>
      <c r="L107" s="168"/>
      <c r="M107" s="169" t="s">
        <v>21</v>
      </c>
      <c r="N107" s="170" t="s">
        <v>44</v>
      </c>
      <c r="P107" s="136">
        <f>O107*H107</f>
        <v>0</v>
      </c>
      <c r="Q107" s="136">
        <v>8.0000000000000007E-5</v>
      </c>
      <c r="R107" s="136">
        <f>Q107*H107</f>
        <v>6.4000000000000005E-4</v>
      </c>
      <c r="S107" s="136">
        <v>0</v>
      </c>
      <c r="T107" s="137">
        <f>S107*H107</f>
        <v>0</v>
      </c>
      <c r="AR107" s="138" t="s">
        <v>149</v>
      </c>
      <c r="AT107" s="138" t="s">
        <v>146</v>
      </c>
      <c r="AU107" s="138" t="s">
        <v>83</v>
      </c>
      <c r="AY107" s="17" t="s">
        <v>121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7" t="s">
        <v>81</v>
      </c>
      <c r="BK107" s="139">
        <f>ROUND(I107*H107,2)</f>
        <v>0</v>
      </c>
      <c r="BL107" s="17" t="s">
        <v>149</v>
      </c>
      <c r="BM107" s="138" t="s">
        <v>580</v>
      </c>
    </row>
    <row r="108" spans="2:65" s="1" customFormat="1" ht="44.25" customHeight="1">
      <c r="B108" s="32"/>
      <c r="C108" s="161" t="s">
        <v>167</v>
      </c>
      <c r="D108" s="161" t="s">
        <v>146</v>
      </c>
      <c r="E108" s="162" t="s">
        <v>581</v>
      </c>
      <c r="F108" s="163" t="s">
        <v>582</v>
      </c>
      <c r="G108" s="164" t="s">
        <v>144</v>
      </c>
      <c r="H108" s="165">
        <v>10</v>
      </c>
      <c r="I108" s="166"/>
      <c r="J108" s="167">
        <f>ROUND(I108*H108,2)</f>
        <v>0</v>
      </c>
      <c r="K108" s="163" t="s">
        <v>547</v>
      </c>
      <c r="L108" s="168"/>
      <c r="M108" s="169" t="s">
        <v>21</v>
      </c>
      <c r="N108" s="170" t="s">
        <v>44</v>
      </c>
      <c r="P108" s="136">
        <f>O108*H108</f>
        <v>0</v>
      </c>
      <c r="Q108" s="136">
        <v>6.0000000000000002E-5</v>
      </c>
      <c r="R108" s="136">
        <f>Q108*H108</f>
        <v>6.0000000000000006E-4</v>
      </c>
      <c r="S108" s="136">
        <v>0</v>
      </c>
      <c r="T108" s="137">
        <f>S108*H108</f>
        <v>0</v>
      </c>
      <c r="AR108" s="138" t="s">
        <v>149</v>
      </c>
      <c r="AT108" s="138" t="s">
        <v>146</v>
      </c>
      <c r="AU108" s="138" t="s">
        <v>83</v>
      </c>
      <c r="AY108" s="17" t="s">
        <v>121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81</v>
      </c>
      <c r="BK108" s="139">
        <f>ROUND(I108*H108,2)</f>
        <v>0</v>
      </c>
      <c r="BL108" s="17" t="s">
        <v>149</v>
      </c>
      <c r="BM108" s="138" t="s">
        <v>583</v>
      </c>
    </row>
    <row r="109" spans="2:65" s="1" customFormat="1" ht="44.25" customHeight="1">
      <c r="B109" s="32"/>
      <c r="C109" s="127" t="s">
        <v>173</v>
      </c>
      <c r="D109" s="127" t="s">
        <v>124</v>
      </c>
      <c r="E109" s="128" t="s">
        <v>584</v>
      </c>
      <c r="F109" s="129" t="s">
        <v>585</v>
      </c>
      <c r="G109" s="130" t="s">
        <v>275</v>
      </c>
      <c r="H109" s="131">
        <v>128</v>
      </c>
      <c r="I109" s="132"/>
      <c r="J109" s="133">
        <f>ROUND(I109*H109,2)</f>
        <v>0</v>
      </c>
      <c r="K109" s="129" t="s">
        <v>547</v>
      </c>
      <c r="L109" s="32"/>
      <c r="M109" s="134" t="s">
        <v>21</v>
      </c>
      <c r="N109" s="135" t="s">
        <v>44</v>
      </c>
      <c r="P109" s="136">
        <f>O109*H109</f>
        <v>0</v>
      </c>
      <c r="Q109" s="136">
        <v>2.0000000000000002E-5</v>
      </c>
      <c r="R109" s="136">
        <f>Q109*H109</f>
        <v>2.5600000000000002E-3</v>
      </c>
      <c r="S109" s="136">
        <v>0</v>
      </c>
      <c r="T109" s="137">
        <f>S109*H109</f>
        <v>0</v>
      </c>
      <c r="AR109" s="138" t="s">
        <v>120</v>
      </c>
      <c r="AT109" s="138" t="s">
        <v>124</v>
      </c>
      <c r="AU109" s="138" t="s">
        <v>83</v>
      </c>
      <c r="AY109" s="17" t="s">
        <v>121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81</v>
      </c>
      <c r="BK109" s="139">
        <f>ROUND(I109*H109,2)</f>
        <v>0</v>
      </c>
      <c r="BL109" s="17" t="s">
        <v>120</v>
      </c>
      <c r="BM109" s="138" t="s">
        <v>586</v>
      </c>
    </row>
    <row r="110" spans="2:65" s="1" customFormat="1" ht="11.25">
      <c r="B110" s="32"/>
      <c r="D110" s="176" t="s">
        <v>549</v>
      </c>
      <c r="F110" s="177" t="s">
        <v>587</v>
      </c>
      <c r="I110" s="178"/>
      <c r="L110" s="32"/>
      <c r="M110" s="179"/>
      <c r="T110" s="53"/>
      <c r="AT110" s="17" t="s">
        <v>549</v>
      </c>
      <c r="AU110" s="17" t="s">
        <v>83</v>
      </c>
    </row>
    <row r="111" spans="2:65" s="1" customFormat="1" ht="49.15" customHeight="1">
      <c r="B111" s="32"/>
      <c r="C111" s="127" t="s">
        <v>178</v>
      </c>
      <c r="D111" s="127" t="s">
        <v>124</v>
      </c>
      <c r="E111" s="128" t="s">
        <v>588</v>
      </c>
      <c r="F111" s="129" t="s">
        <v>589</v>
      </c>
      <c r="G111" s="130" t="s">
        <v>144</v>
      </c>
      <c r="H111" s="131">
        <v>40</v>
      </c>
      <c r="I111" s="132"/>
      <c r="J111" s="133">
        <f>ROUND(I111*H111,2)</f>
        <v>0</v>
      </c>
      <c r="K111" s="129" t="s">
        <v>547</v>
      </c>
      <c r="L111" s="32"/>
      <c r="M111" s="134" t="s">
        <v>21</v>
      </c>
      <c r="N111" s="135" t="s">
        <v>44</v>
      </c>
      <c r="P111" s="136">
        <f>O111*H111</f>
        <v>0</v>
      </c>
      <c r="Q111" s="136">
        <v>3.6600000000000001E-3</v>
      </c>
      <c r="R111" s="136">
        <f>Q111*H111</f>
        <v>0.1464</v>
      </c>
      <c r="S111" s="136">
        <v>0</v>
      </c>
      <c r="T111" s="137">
        <f>S111*H111</f>
        <v>0</v>
      </c>
      <c r="AR111" s="138" t="s">
        <v>120</v>
      </c>
      <c r="AT111" s="138" t="s">
        <v>124</v>
      </c>
      <c r="AU111" s="138" t="s">
        <v>83</v>
      </c>
      <c r="AY111" s="17" t="s">
        <v>121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7" t="s">
        <v>81</v>
      </c>
      <c r="BK111" s="139">
        <f>ROUND(I111*H111,2)</f>
        <v>0</v>
      </c>
      <c r="BL111" s="17" t="s">
        <v>120</v>
      </c>
      <c r="BM111" s="138" t="s">
        <v>590</v>
      </c>
    </row>
    <row r="112" spans="2:65" s="1" customFormat="1" ht="11.25">
      <c r="B112" s="32"/>
      <c r="D112" s="176" t="s">
        <v>549</v>
      </c>
      <c r="F112" s="177" t="s">
        <v>591</v>
      </c>
      <c r="I112" s="178"/>
      <c r="L112" s="32"/>
      <c r="M112" s="179"/>
      <c r="T112" s="53"/>
      <c r="AT112" s="17" t="s">
        <v>549</v>
      </c>
      <c r="AU112" s="17" t="s">
        <v>83</v>
      </c>
    </row>
    <row r="113" spans="2:65" s="1" customFormat="1" ht="24.2" customHeight="1">
      <c r="B113" s="32"/>
      <c r="C113" s="161" t="s">
        <v>182</v>
      </c>
      <c r="D113" s="161" t="s">
        <v>146</v>
      </c>
      <c r="E113" s="162" t="s">
        <v>592</v>
      </c>
      <c r="F113" s="163" t="s">
        <v>593</v>
      </c>
      <c r="G113" s="164" t="s">
        <v>144</v>
      </c>
      <c r="H113" s="165">
        <v>40</v>
      </c>
      <c r="I113" s="166"/>
      <c r="J113" s="167">
        <f>ROUND(I113*H113,2)</f>
        <v>0</v>
      </c>
      <c r="K113" s="163" t="s">
        <v>547</v>
      </c>
      <c r="L113" s="168"/>
      <c r="M113" s="169" t="s">
        <v>21</v>
      </c>
      <c r="N113" s="170" t="s">
        <v>44</v>
      </c>
      <c r="P113" s="136">
        <f>O113*H113</f>
        <v>0</v>
      </c>
      <c r="Q113" s="136">
        <v>3.5000000000000003E-2</v>
      </c>
      <c r="R113" s="136">
        <f>Q113*H113</f>
        <v>1.4000000000000001</v>
      </c>
      <c r="S113" s="136">
        <v>0</v>
      </c>
      <c r="T113" s="137">
        <f>S113*H113</f>
        <v>0</v>
      </c>
      <c r="AR113" s="138" t="s">
        <v>149</v>
      </c>
      <c r="AT113" s="138" t="s">
        <v>146</v>
      </c>
      <c r="AU113" s="138" t="s">
        <v>83</v>
      </c>
      <c r="AY113" s="17" t="s">
        <v>121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81</v>
      </c>
      <c r="BK113" s="139">
        <f>ROUND(I113*H113,2)</f>
        <v>0</v>
      </c>
      <c r="BL113" s="17" t="s">
        <v>149</v>
      </c>
      <c r="BM113" s="138" t="s">
        <v>594</v>
      </c>
    </row>
    <row r="114" spans="2:65" s="1" customFormat="1" ht="37.9" customHeight="1">
      <c r="B114" s="32"/>
      <c r="C114" s="127" t="s">
        <v>8</v>
      </c>
      <c r="D114" s="127" t="s">
        <v>124</v>
      </c>
      <c r="E114" s="128" t="s">
        <v>595</v>
      </c>
      <c r="F114" s="129" t="s">
        <v>596</v>
      </c>
      <c r="G114" s="130" t="s">
        <v>156</v>
      </c>
      <c r="H114" s="131">
        <v>6</v>
      </c>
      <c r="I114" s="132"/>
      <c r="J114" s="133">
        <f>ROUND(I114*H114,2)</f>
        <v>0</v>
      </c>
      <c r="K114" s="129" t="s">
        <v>547</v>
      </c>
      <c r="L114" s="32"/>
      <c r="M114" s="134" t="s">
        <v>21</v>
      </c>
      <c r="N114" s="135" t="s">
        <v>44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120</v>
      </c>
      <c r="AT114" s="138" t="s">
        <v>124</v>
      </c>
      <c r="AU114" s="138" t="s">
        <v>83</v>
      </c>
      <c r="AY114" s="17" t="s">
        <v>121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81</v>
      </c>
      <c r="BK114" s="139">
        <f>ROUND(I114*H114,2)</f>
        <v>0</v>
      </c>
      <c r="BL114" s="17" t="s">
        <v>120</v>
      </c>
      <c r="BM114" s="138" t="s">
        <v>597</v>
      </c>
    </row>
    <row r="115" spans="2:65" s="1" customFormat="1" ht="11.25">
      <c r="B115" s="32"/>
      <c r="D115" s="176" t="s">
        <v>549</v>
      </c>
      <c r="F115" s="177" t="s">
        <v>598</v>
      </c>
      <c r="I115" s="178"/>
      <c r="L115" s="32"/>
      <c r="M115" s="179"/>
      <c r="T115" s="53"/>
      <c r="AT115" s="17" t="s">
        <v>549</v>
      </c>
      <c r="AU115" s="17" t="s">
        <v>83</v>
      </c>
    </row>
    <row r="116" spans="2:65" s="1" customFormat="1" ht="37.9" customHeight="1">
      <c r="B116" s="32"/>
      <c r="C116" s="127" t="s">
        <v>191</v>
      </c>
      <c r="D116" s="127" t="s">
        <v>124</v>
      </c>
      <c r="E116" s="128" t="s">
        <v>599</v>
      </c>
      <c r="F116" s="129" t="s">
        <v>600</v>
      </c>
      <c r="G116" s="130" t="s">
        <v>156</v>
      </c>
      <c r="H116" s="131">
        <v>6</v>
      </c>
      <c r="I116" s="132"/>
      <c r="J116" s="133">
        <f>ROUND(I116*H116,2)</f>
        <v>0</v>
      </c>
      <c r="K116" s="129" t="s">
        <v>547</v>
      </c>
      <c r="L116" s="32"/>
      <c r="M116" s="134" t="s">
        <v>21</v>
      </c>
      <c r="N116" s="135" t="s">
        <v>44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120</v>
      </c>
      <c r="AT116" s="138" t="s">
        <v>124</v>
      </c>
      <c r="AU116" s="138" t="s">
        <v>83</v>
      </c>
      <c r="AY116" s="17" t="s">
        <v>121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81</v>
      </c>
      <c r="BK116" s="139">
        <f>ROUND(I116*H116,2)</f>
        <v>0</v>
      </c>
      <c r="BL116" s="17" t="s">
        <v>120</v>
      </c>
      <c r="BM116" s="138" t="s">
        <v>601</v>
      </c>
    </row>
    <row r="117" spans="2:65" s="1" customFormat="1" ht="11.25">
      <c r="B117" s="32"/>
      <c r="D117" s="176" t="s">
        <v>549</v>
      </c>
      <c r="F117" s="177" t="s">
        <v>602</v>
      </c>
      <c r="I117" s="178"/>
      <c r="L117" s="32"/>
      <c r="M117" s="179"/>
      <c r="T117" s="53"/>
      <c r="AT117" s="17" t="s">
        <v>549</v>
      </c>
      <c r="AU117" s="17" t="s">
        <v>83</v>
      </c>
    </row>
    <row r="118" spans="2:65" s="1" customFormat="1" ht="37.9" customHeight="1">
      <c r="B118" s="32"/>
      <c r="C118" s="127" t="s">
        <v>196</v>
      </c>
      <c r="D118" s="127" t="s">
        <v>124</v>
      </c>
      <c r="E118" s="128" t="s">
        <v>603</v>
      </c>
      <c r="F118" s="129" t="s">
        <v>604</v>
      </c>
      <c r="G118" s="130" t="s">
        <v>144</v>
      </c>
      <c r="H118" s="131">
        <v>160</v>
      </c>
      <c r="I118" s="132"/>
      <c r="J118" s="133">
        <f>ROUND(I118*H118,2)</f>
        <v>0</v>
      </c>
      <c r="K118" s="129" t="s">
        <v>547</v>
      </c>
      <c r="L118" s="32"/>
      <c r="M118" s="134" t="s">
        <v>21</v>
      </c>
      <c r="N118" s="135" t="s">
        <v>44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120</v>
      </c>
      <c r="AT118" s="138" t="s">
        <v>124</v>
      </c>
      <c r="AU118" s="138" t="s">
        <v>83</v>
      </c>
      <c r="AY118" s="17" t="s">
        <v>121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81</v>
      </c>
      <c r="BK118" s="139">
        <f>ROUND(I118*H118,2)</f>
        <v>0</v>
      </c>
      <c r="BL118" s="17" t="s">
        <v>120</v>
      </c>
      <c r="BM118" s="138" t="s">
        <v>605</v>
      </c>
    </row>
    <row r="119" spans="2:65" s="1" customFormat="1" ht="11.25">
      <c r="B119" s="32"/>
      <c r="D119" s="176" t="s">
        <v>549</v>
      </c>
      <c r="F119" s="177" t="s">
        <v>606</v>
      </c>
      <c r="I119" s="178"/>
      <c r="L119" s="32"/>
      <c r="M119" s="180"/>
      <c r="N119" s="173"/>
      <c r="O119" s="173"/>
      <c r="P119" s="173"/>
      <c r="Q119" s="173"/>
      <c r="R119" s="173"/>
      <c r="S119" s="173"/>
      <c r="T119" s="181"/>
      <c r="AT119" s="17" t="s">
        <v>549</v>
      </c>
      <c r="AU119" s="17" t="s">
        <v>83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32"/>
    </row>
  </sheetData>
  <sheetProtection algorithmName="SHA-512" hashValue="pUGGx0XQtGowHYPsdBroiZq1aLXYOkpy2EaElSONlL9tUNFGmBT42st+l2yhRY5vxicuqaippLqCWkkYpjZ7FQ==" saltValue="wh1+baB4CSsHvFoPYpz8mJ7HSezxJgWZGXs1NeXe4xLUSPrCBA0654jQqHd2Ty6/yAcXRvTnj7InHCvM8WPfuQ==" spinCount="100000" sheet="1" objects="1" scenarios="1" formatColumns="0" formatRows="0" autoFilter="0"/>
  <autoFilter ref="C83:K119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200-000000000000}"/>
    <hyperlink ref="F94" r:id="rId2" xr:uid="{00000000-0004-0000-0200-000001000000}"/>
    <hyperlink ref="F98" r:id="rId3" xr:uid="{00000000-0004-0000-0200-000002000000}"/>
    <hyperlink ref="F102" r:id="rId4" xr:uid="{00000000-0004-0000-0200-000003000000}"/>
    <hyperlink ref="F104" r:id="rId5" xr:uid="{00000000-0004-0000-0200-000004000000}"/>
    <hyperlink ref="F106" r:id="rId6" xr:uid="{00000000-0004-0000-0200-000005000000}"/>
    <hyperlink ref="F110" r:id="rId7" xr:uid="{00000000-0004-0000-0200-000006000000}"/>
    <hyperlink ref="F112" r:id="rId8" xr:uid="{00000000-0004-0000-0200-000007000000}"/>
    <hyperlink ref="F115" r:id="rId9" xr:uid="{00000000-0004-0000-0200-000008000000}"/>
    <hyperlink ref="F117" r:id="rId10" xr:uid="{00000000-0004-0000-0200-000009000000}"/>
    <hyperlink ref="F119" r:id="rId11" xr:uid="{00000000-0004-0000-02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93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309" t="str">
        <f>'Rekapitulace zakázky'!K6</f>
        <v>Oprava přejezdového zabezpečovacího zařízení P6504 v km 250,404  v úseku Studénka - Jistebník</v>
      </c>
      <c r="F7" s="310"/>
      <c r="G7" s="310"/>
      <c r="H7" s="310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91" t="s">
        <v>607</v>
      </c>
      <c r="F9" s="311"/>
      <c r="G9" s="311"/>
      <c r="H9" s="311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21</v>
      </c>
      <c r="L11" s="32"/>
    </row>
    <row r="12" spans="2:46" s="1" customFormat="1" ht="12" customHeight="1">
      <c r="B12" s="32"/>
      <c r="D12" s="27" t="s">
        <v>22</v>
      </c>
      <c r="F12" s="25" t="s">
        <v>23</v>
      </c>
      <c r="I12" s="27" t="s">
        <v>24</v>
      </c>
      <c r="J12" s="49" t="str">
        <f>'Rekapitulace zakázky'!AN8</f>
        <v>11. 6. 2025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26</v>
      </c>
      <c r="I14" s="27" t="s">
        <v>27</v>
      </c>
      <c r="J14" s="25" t="s">
        <v>21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21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27</v>
      </c>
      <c r="J17" s="28" t="str">
        <f>'Rekapitulace zakázky'!AN13</f>
        <v>Vyplň údaj</v>
      </c>
      <c r="L17" s="32"/>
    </row>
    <row r="18" spans="2:12" s="1" customFormat="1" ht="18" customHeight="1">
      <c r="B18" s="32"/>
      <c r="E18" s="312" t="str">
        <f>'Rekapitulace zakázky'!E14</f>
        <v>Vyplň údaj</v>
      </c>
      <c r="F18" s="275"/>
      <c r="G18" s="275"/>
      <c r="H18" s="275"/>
      <c r="I18" s="27" t="s">
        <v>29</v>
      </c>
      <c r="J18" s="28" t="str">
        <f>'Rekapitulace zakázky'!AN14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27</v>
      </c>
      <c r="J20" s="25" t="str">
        <f>IF('Rekapitulace zakázky'!AN16="","",'Rekapitulace zakázky'!AN16)</f>
        <v/>
      </c>
      <c r="L20" s="32"/>
    </row>
    <row r="21" spans="2:12" s="1" customFormat="1" ht="18" customHeight="1">
      <c r="B21" s="32"/>
      <c r="E21" s="25" t="str">
        <f>IF('Rekapitulace zakázky'!E17="","",'Rekapitulace zakázky'!E17)</f>
        <v xml:space="preserve"> </v>
      </c>
      <c r="I21" s="27" t="s">
        <v>29</v>
      </c>
      <c r="J21" s="25" t="str">
        <f>IF('Rekapitulace zakázky'!AN17="","",'Rekapitulace zakázky'!AN17)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27</v>
      </c>
      <c r="J23" s="25" t="s">
        <v>21</v>
      </c>
      <c r="L23" s="32"/>
    </row>
    <row r="24" spans="2:12" s="1" customFormat="1" ht="18" customHeight="1">
      <c r="B24" s="32"/>
      <c r="E24" s="25" t="s">
        <v>36</v>
      </c>
      <c r="I24" s="27" t="s">
        <v>29</v>
      </c>
      <c r="J24" s="25" t="s">
        <v>21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6"/>
      <c r="E27" s="280" t="s">
        <v>21</v>
      </c>
      <c r="F27" s="280"/>
      <c r="G27" s="280"/>
      <c r="H27" s="280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39</v>
      </c>
      <c r="J30" s="63">
        <f>ROUND(J80,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2" t="s">
        <v>43</v>
      </c>
      <c r="E33" s="27" t="s">
        <v>44</v>
      </c>
      <c r="F33" s="88">
        <f>ROUND((SUM(BE80:BE92)),  2)</f>
        <v>0</v>
      </c>
      <c r="I33" s="89">
        <v>0.21</v>
      </c>
      <c r="J33" s="88">
        <f>ROUND(((SUM(BE80:BE92))*I33),  2)</f>
        <v>0</v>
      </c>
      <c r="L33" s="32"/>
    </row>
    <row r="34" spans="2:12" s="1" customFormat="1" ht="14.45" customHeight="1">
      <c r="B34" s="32"/>
      <c r="E34" s="27" t="s">
        <v>45</v>
      </c>
      <c r="F34" s="88">
        <f>ROUND((SUM(BF80:BF92)),  2)</f>
        <v>0</v>
      </c>
      <c r="I34" s="89">
        <v>0.12</v>
      </c>
      <c r="J34" s="88">
        <f>ROUND(((SUM(BF80:BF92))*I34),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8">
        <f>ROUND((SUM(BG80:BG92)),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8">
        <f>ROUND((SUM(BH80:BH92)),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8">
        <f>ROUND((SUM(BI80:BI92)),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49</v>
      </c>
      <c r="E39" s="54"/>
      <c r="F39" s="54"/>
      <c r="G39" s="92" t="s">
        <v>50</v>
      </c>
      <c r="H39" s="93" t="s">
        <v>51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93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26.25" customHeight="1">
      <c r="B48" s="32"/>
      <c r="E48" s="309" t="str">
        <f>E7</f>
        <v>Oprava přejezdového zabezpečovacího zařízení P6504 v km 250,404  v úseku Studénka - Jistebník</v>
      </c>
      <c r="F48" s="310"/>
      <c r="G48" s="310"/>
      <c r="H48" s="310"/>
      <c r="L48" s="32"/>
    </row>
    <row r="49" spans="2:47" s="1" customFormat="1" ht="12" customHeight="1">
      <c r="B49" s="32"/>
      <c r="C49" s="27" t="s">
        <v>91</v>
      </c>
      <c r="L49" s="32"/>
    </row>
    <row r="50" spans="2:47" s="1" customFormat="1" ht="16.5" customHeight="1">
      <c r="B50" s="32"/>
      <c r="E50" s="291" t="str">
        <f>E9</f>
        <v>VON - --</v>
      </c>
      <c r="F50" s="311"/>
      <c r="G50" s="311"/>
      <c r="H50" s="31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22</v>
      </c>
      <c r="F52" s="25" t="str">
        <f>F12</f>
        <v>PZS km 250,404 Studénka - Jistebník</v>
      </c>
      <c r="I52" s="27" t="s">
        <v>24</v>
      </c>
      <c r="J52" s="49" t="str">
        <f>IF(J12="","",J12)</f>
        <v>11. 6. 2025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26</v>
      </c>
      <c r="F54" s="25" t="str">
        <f>E15</f>
        <v>Správa železnic, státní organizace</v>
      </c>
      <c r="I54" s="27" t="s">
        <v>32</v>
      </c>
      <c r="J54" s="30" t="str">
        <f>E21</f>
        <v xml:space="preserve"> </v>
      </c>
      <c r="L54" s="32"/>
    </row>
    <row r="55" spans="2:47" s="1" customFormat="1" ht="25.7" customHeight="1">
      <c r="B55" s="32"/>
      <c r="C55" s="27" t="s">
        <v>30</v>
      </c>
      <c r="F55" s="25" t="str">
        <f>IF(E18="","",E18)</f>
        <v>Vyplň údaj</v>
      </c>
      <c r="I55" s="27" t="s">
        <v>35</v>
      </c>
      <c r="J55" s="30" t="str">
        <f>E24</f>
        <v>Ing. Michaela Hodulová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94</v>
      </c>
      <c r="D57" s="90"/>
      <c r="E57" s="90"/>
      <c r="F57" s="90"/>
      <c r="G57" s="90"/>
      <c r="H57" s="90"/>
      <c r="I57" s="90"/>
      <c r="J57" s="97" t="s">
        <v>95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71</v>
      </c>
      <c r="J59" s="63">
        <f>J80</f>
        <v>0</v>
      </c>
      <c r="L59" s="32"/>
      <c r="AU59" s="17" t="s">
        <v>96</v>
      </c>
    </row>
    <row r="60" spans="2:47" s="8" customFormat="1" ht="24.95" customHeight="1">
      <c r="B60" s="99"/>
      <c r="D60" s="100" t="s">
        <v>608</v>
      </c>
      <c r="E60" s="101"/>
      <c r="F60" s="101"/>
      <c r="G60" s="101"/>
      <c r="H60" s="101"/>
      <c r="I60" s="101"/>
      <c r="J60" s="102">
        <f>J81</f>
        <v>0</v>
      </c>
      <c r="L60" s="99"/>
    </row>
    <row r="61" spans="2:47" s="1" customFormat="1" ht="21.75" customHeight="1">
      <c r="B61" s="32"/>
      <c r="L61" s="32"/>
    </row>
    <row r="62" spans="2:47" s="1" customFormat="1" ht="6.95" customHeight="1"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32"/>
    </row>
    <row r="66" spans="2:63" s="1" customFormat="1" ht="6.95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2"/>
    </row>
    <row r="67" spans="2:63" s="1" customFormat="1" ht="24.95" customHeight="1">
      <c r="B67" s="32"/>
      <c r="C67" s="21" t="s">
        <v>105</v>
      </c>
      <c r="L67" s="32"/>
    </row>
    <row r="68" spans="2:63" s="1" customFormat="1" ht="6.95" customHeight="1">
      <c r="B68" s="32"/>
      <c r="L68" s="32"/>
    </row>
    <row r="69" spans="2:63" s="1" customFormat="1" ht="12" customHeight="1">
      <c r="B69" s="32"/>
      <c r="C69" s="27" t="s">
        <v>16</v>
      </c>
      <c r="L69" s="32"/>
    </row>
    <row r="70" spans="2:63" s="1" customFormat="1" ht="26.25" customHeight="1">
      <c r="B70" s="32"/>
      <c r="E70" s="309" t="str">
        <f>E7</f>
        <v>Oprava přejezdového zabezpečovacího zařízení P6504 v km 250,404  v úseku Studénka - Jistebník</v>
      </c>
      <c r="F70" s="310"/>
      <c r="G70" s="310"/>
      <c r="H70" s="310"/>
      <c r="L70" s="32"/>
    </row>
    <row r="71" spans="2:63" s="1" customFormat="1" ht="12" customHeight="1">
      <c r="B71" s="32"/>
      <c r="C71" s="27" t="s">
        <v>91</v>
      </c>
      <c r="L71" s="32"/>
    </row>
    <row r="72" spans="2:63" s="1" customFormat="1" ht="16.5" customHeight="1">
      <c r="B72" s="32"/>
      <c r="E72" s="291" t="str">
        <f>E9</f>
        <v>VON - --</v>
      </c>
      <c r="F72" s="311"/>
      <c r="G72" s="311"/>
      <c r="H72" s="311"/>
      <c r="L72" s="32"/>
    </row>
    <row r="73" spans="2:63" s="1" customFormat="1" ht="6.95" customHeight="1">
      <c r="B73" s="32"/>
      <c r="L73" s="32"/>
    </row>
    <row r="74" spans="2:63" s="1" customFormat="1" ht="12" customHeight="1">
      <c r="B74" s="32"/>
      <c r="C74" s="27" t="s">
        <v>22</v>
      </c>
      <c r="F74" s="25" t="str">
        <f>F12</f>
        <v>PZS km 250,404 Studénka - Jistebník</v>
      </c>
      <c r="I74" s="27" t="s">
        <v>24</v>
      </c>
      <c r="J74" s="49" t="str">
        <f>IF(J12="","",J12)</f>
        <v>11. 6. 2025</v>
      </c>
      <c r="L74" s="32"/>
    </row>
    <row r="75" spans="2:63" s="1" customFormat="1" ht="6.95" customHeight="1">
      <c r="B75" s="32"/>
      <c r="L75" s="32"/>
    </row>
    <row r="76" spans="2:63" s="1" customFormat="1" ht="15.2" customHeight="1">
      <c r="B76" s="32"/>
      <c r="C76" s="27" t="s">
        <v>26</v>
      </c>
      <c r="F76" s="25" t="str">
        <f>E15</f>
        <v>Správa železnic, státní organizace</v>
      </c>
      <c r="I76" s="27" t="s">
        <v>32</v>
      </c>
      <c r="J76" s="30" t="str">
        <f>E21</f>
        <v xml:space="preserve"> </v>
      </c>
      <c r="L76" s="32"/>
    </row>
    <row r="77" spans="2:63" s="1" customFormat="1" ht="25.7" customHeight="1">
      <c r="B77" s="32"/>
      <c r="C77" s="27" t="s">
        <v>30</v>
      </c>
      <c r="F77" s="25" t="str">
        <f>IF(E18="","",E18)</f>
        <v>Vyplň údaj</v>
      </c>
      <c r="I77" s="27" t="s">
        <v>35</v>
      </c>
      <c r="J77" s="30" t="str">
        <f>E24</f>
        <v>Ing. Michaela Hodulová</v>
      </c>
      <c r="L77" s="32"/>
    </row>
    <row r="78" spans="2:63" s="1" customFormat="1" ht="10.35" customHeight="1">
      <c r="B78" s="32"/>
      <c r="L78" s="32"/>
    </row>
    <row r="79" spans="2:63" s="10" customFormat="1" ht="29.25" customHeight="1">
      <c r="B79" s="107"/>
      <c r="C79" s="108" t="s">
        <v>106</v>
      </c>
      <c r="D79" s="109" t="s">
        <v>58</v>
      </c>
      <c r="E79" s="109" t="s">
        <v>54</v>
      </c>
      <c r="F79" s="109" t="s">
        <v>55</v>
      </c>
      <c r="G79" s="109" t="s">
        <v>107</v>
      </c>
      <c r="H79" s="109" t="s">
        <v>108</v>
      </c>
      <c r="I79" s="109" t="s">
        <v>109</v>
      </c>
      <c r="J79" s="109" t="s">
        <v>95</v>
      </c>
      <c r="K79" s="110" t="s">
        <v>110</v>
      </c>
      <c r="L79" s="107"/>
      <c r="M79" s="56" t="s">
        <v>21</v>
      </c>
      <c r="N79" s="57" t="s">
        <v>43</v>
      </c>
      <c r="O79" s="57" t="s">
        <v>111</v>
      </c>
      <c r="P79" s="57" t="s">
        <v>112</v>
      </c>
      <c r="Q79" s="57" t="s">
        <v>113</v>
      </c>
      <c r="R79" s="57" t="s">
        <v>114</v>
      </c>
      <c r="S79" s="57" t="s">
        <v>115</v>
      </c>
      <c r="T79" s="58" t="s">
        <v>116</v>
      </c>
    </row>
    <row r="80" spans="2:63" s="1" customFormat="1" ht="22.9" customHeight="1">
      <c r="B80" s="32"/>
      <c r="C80" s="61" t="s">
        <v>117</v>
      </c>
      <c r="J80" s="111">
        <f>BK80</f>
        <v>0</v>
      </c>
      <c r="L80" s="32"/>
      <c r="M80" s="59"/>
      <c r="N80" s="50"/>
      <c r="O80" s="50"/>
      <c r="P80" s="112">
        <f>P81</f>
        <v>0</v>
      </c>
      <c r="Q80" s="50"/>
      <c r="R80" s="112">
        <f>R81</f>
        <v>0</v>
      </c>
      <c r="S80" s="50"/>
      <c r="T80" s="113">
        <f>T81</f>
        <v>0</v>
      </c>
      <c r="AT80" s="17" t="s">
        <v>72</v>
      </c>
      <c r="AU80" s="17" t="s">
        <v>96</v>
      </c>
      <c r="BK80" s="114">
        <f>BK81</f>
        <v>0</v>
      </c>
    </row>
    <row r="81" spans="2:65" s="11" customFormat="1" ht="25.9" customHeight="1">
      <c r="B81" s="115"/>
      <c r="D81" s="116" t="s">
        <v>72</v>
      </c>
      <c r="E81" s="117" t="s">
        <v>609</v>
      </c>
      <c r="F81" s="117" t="s">
        <v>610</v>
      </c>
      <c r="I81" s="118"/>
      <c r="J81" s="119">
        <f>BK81</f>
        <v>0</v>
      </c>
      <c r="L81" s="115"/>
      <c r="M81" s="120"/>
      <c r="P81" s="121">
        <f>SUM(P82:P92)</f>
        <v>0</v>
      </c>
      <c r="R81" s="121">
        <f>SUM(R82:R92)</f>
        <v>0</v>
      </c>
      <c r="T81" s="122">
        <f>SUM(T82:T92)</f>
        <v>0</v>
      </c>
      <c r="AR81" s="116" t="s">
        <v>153</v>
      </c>
      <c r="AT81" s="123" t="s">
        <v>72</v>
      </c>
      <c r="AU81" s="123" t="s">
        <v>73</v>
      </c>
      <c r="AY81" s="116" t="s">
        <v>121</v>
      </c>
      <c r="BK81" s="124">
        <f>SUM(BK82:BK92)</f>
        <v>0</v>
      </c>
    </row>
    <row r="82" spans="2:65" s="1" customFormat="1" ht="78" customHeight="1">
      <c r="B82" s="32"/>
      <c r="C82" s="127" t="s">
        <v>81</v>
      </c>
      <c r="D82" s="127" t="s">
        <v>124</v>
      </c>
      <c r="E82" s="128" t="s">
        <v>611</v>
      </c>
      <c r="F82" s="129" t="s">
        <v>612</v>
      </c>
      <c r="G82" s="130" t="s">
        <v>613</v>
      </c>
      <c r="H82" s="131">
        <v>2</v>
      </c>
      <c r="I82" s="132"/>
      <c r="J82" s="133">
        <f>ROUND(I82*H82,2)</f>
        <v>0</v>
      </c>
      <c r="K82" s="129" t="s">
        <v>128</v>
      </c>
      <c r="L82" s="32"/>
      <c r="M82" s="134" t="s">
        <v>21</v>
      </c>
      <c r="N82" s="135" t="s">
        <v>44</v>
      </c>
      <c r="P82" s="136">
        <f>O82*H82</f>
        <v>0</v>
      </c>
      <c r="Q82" s="136">
        <v>0</v>
      </c>
      <c r="R82" s="136">
        <f>Q82*H82</f>
        <v>0</v>
      </c>
      <c r="S82" s="136">
        <v>0</v>
      </c>
      <c r="T82" s="137">
        <f>S82*H82</f>
        <v>0</v>
      </c>
      <c r="AR82" s="138" t="s">
        <v>614</v>
      </c>
      <c r="AT82" s="138" t="s">
        <v>124</v>
      </c>
      <c r="AU82" s="138" t="s">
        <v>81</v>
      </c>
      <c r="AY82" s="17" t="s">
        <v>121</v>
      </c>
      <c r="BE82" s="139">
        <f>IF(N82="základní",J82,0)</f>
        <v>0</v>
      </c>
      <c r="BF82" s="139">
        <f>IF(N82="snížená",J82,0)</f>
        <v>0</v>
      </c>
      <c r="BG82" s="139">
        <f>IF(N82="zákl. přenesená",J82,0)</f>
        <v>0</v>
      </c>
      <c r="BH82" s="139">
        <f>IF(N82="sníž. přenesená",J82,0)</f>
        <v>0</v>
      </c>
      <c r="BI82" s="139">
        <f>IF(N82="nulová",J82,0)</f>
        <v>0</v>
      </c>
      <c r="BJ82" s="17" t="s">
        <v>81</v>
      </c>
      <c r="BK82" s="139">
        <f>ROUND(I82*H82,2)</f>
        <v>0</v>
      </c>
      <c r="BL82" s="17" t="s">
        <v>614</v>
      </c>
      <c r="BM82" s="138" t="s">
        <v>615</v>
      </c>
    </row>
    <row r="83" spans="2:65" s="1" customFormat="1" ht="114.95" customHeight="1">
      <c r="B83" s="32"/>
      <c r="C83" s="127" t="s">
        <v>83</v>
      </c>
      <c r="D83" s="127" t="s">
        <v>124</v>
      </c>
      <c r="E83" s="128" t="s">
        <v>616</v>
      </c>
      <c r="F83" s="129" t="s">
        <v>617</v>
      </c>
      <c r="G83" s="130" t="s">
        <v>613</v>
      </c>
      <c r="H83" s="131">
        <v>2</v>
      </c>
      <c r="I83" s="132"/>
      <c r="J83" s="133">
        <f>ROUND(I83*H83,2)</f>
        <v>0</v>
      </c>
      <c r="K83" s="129" t="s">
        <v>128</v>
      </c>
      <c r="L83" s="32"/>
      <c r="M83" s="134" t="s">
        <v>21</v>
      </c>
      <c r="N83" s="135" t="s">
        <v>44</v>
      </c>
      <c r="P83" s="136">
        <f>O83*H83</f>
        <v>0</v>
      </c>
      <c r="Q83" s="136">
        <v>0</v>
      </c>
      <c r="R83" s="136">
        <f>Q83*H83</f>
        <v>0</v>
      </c>
      <c r="S83" s="136">
        <v>0</v>
      </c>
      <c r="T83" s="137">
        <f>S83*H83</f>
        <v>0</v>
      </c>
      <c r="AR83" s="138" t="s">
        <v>614</v>
      </c>
      <c r="AT83" s="138" t="s">
        <v>124</v>
      </c>
      <c r="AU83" s="138" t="s">
        <v>81</v>
      </c>
      <c r="AY83" s="17" t="s">
        <v>121</v>
      </c>
      <c r="BE83" s="139">
        <f>IF(N83="základní",J83,0)</f>
        <v>0</v>
      </c>
      <c r="BF83" s="139">
        <f>IF(N83="snížená",J83,0)</f>
        <v>0</v>
      </c>
      <c r="BG83" s="139">
        <f>IF(N83="zákl. přenesená",J83,0)</f>
        <v>0</v>
      </c>
      <c r="BH83" s="139">
        <f>IF(N83="sníž. přenesená",J83,0)</f>
        <v>0</v>
      </c>
      <c r="BI83" s="139">
        <f>IF(N83="nulová",J83,0)</f>
        <v>0</v>
      </c>
      <c r="BJ83" s="17" t="s">
        <v>81</v>
      </c>
      <c r="BK83" s="139">
        <f>ROUND(I83*H83,2)</f>
        <v>0</v>
      </c>
      <c r="BL83" s="17" t="s">
        <v>614</v>
      </c>
      <c r="BM83" s="138" t="s">
        <v>618</v>
      </c>
    </row>
    <row r="84" spans="2:65" s="1" customFormat="1" ht="78" customHeight="1">
      <c r="B84" s="32"/>
      <c r="C84" s="127" t="s">
        <v>141</v>
      </c>
      <c r="D84" s="127" t="s">
        <v>124</v>
      </c>
      <c r="E84" s="128" t="s">
        <v>619</v>
      </c>
      <c r="F84" s="129" t="s">
        <v>620</v>
      </c>
      <c r="G84" s="130" t="s">
        <v>621</v>
      </c>
      <c r="H84" s="182"/>
      <c r="I84" s="132"/>
      <c r="J84" s="133">
        <f>ROUND(I84*H84,2)</f>
        <v>0</v>
      </c>
      <c r="K84" s="129" t="s">
        <v>128</v>
      </c>
      <c r="L84" s="32"/>
      <c r="M84" s="134" t="s">
        <v>21</v>
      </c>
      <c r="N84" s="135" t="s">
        <v>44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622</v>
      </c>
      <c r="AT84" s="138" t="s">
        <v>124</v>
      </c>
      <c r="AU84" s="138" t="s">
        <v>81</v>
      </c>
      <c r="AY84" s="17" t="s">
        <v>121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81</v>
      </c>
      <c r="BK84" s="139">
        <f>ROUND(I84*H84,2)</f>
        <v>0</v>
      </c>
      <c r="BL84" s="17" t="s">
        <v>622</v>
      </c>
      <c r="BM84" s="138" t="s">
        <v>623</v>
      </c>
    </row>
    <row r="85" spans="2:65" s="12" customFormat="1" ht="11.25">
      <c r="B85" s="140"/>
      <c r="D85" s="141" t="s">
        <v>130</v>
      </c>
      <c r="E85" s="142" t="s">
        <v>21</v>
      </c>
      <c r="F85" s="143" t="s">
        <v>6</v>
      </c>
      <c r="H85" s="144">
        <v>0.01</v>
      </c>
      <c r="I85" s="145"/>
      <c r="L85" s="140"/>
      <c r="M85" s="146"/>
      <c r="T85" s="147"/>
      <c r="AT85" s="142" t="s">
        <v>130</v>
      </c>
      <c r="AU85" s="142" t="s">
        <v>81</v>
      </c>
      <c r="AV85" s="12" t="s">
        <v>83</v>
      </c>
      <c r="AW85" s="12" t="s">
        <v>34</v>
      </c>
      <c r="AX85" s="12" t="s">
        <v>73</v>
      </c>
      <c r="AY85" s="142" t="s">
        <v>121</v>
      </c>
    </row>
    <row r="86" spans="2:65" s="13" customFormat="1" ht="33.75">
      <c r="B86" s="148"/>
      <c r="D86" s="141" t="s">
        <v>130</v>
      </c>
      <c r="E86" s="149" t="s">
        <v>21</v>
      </c>
      <c r="F86" s="150" t="s">
        <v>624</v>
      </c>
      <c r="H86" s="149" t="s">
        <v>21</v>
      </c>
      <c r="I86" s="151"/>
      <c r="L86" s="148"/>
      <c r="M86" s="152"/>
      <c r="T86" s="153"/>
      <c r="AT86" s="149" t="s">
        <v>130</v>
      </c>
      <c r="AU86" s="149" t="s">
        <v>81</v>
      </c>
      <c r="AV86" s="13" t="s">
        <v>81</v>
      </c>
      <c r="AW86" s="13" t="s">
        <v>34</v>
      </c>
      <c r="AX86" s="13" t="s">
        <v>73</v>
      </c>
      <c r="AY86" s="149" t="s">
        <v>121</v>
      </c>
    </row>
    <row r="87" spans="2:65" s="14" customFormat="1" ht="11.25">
      <c r="B87" s="154"/>
      <c r="D87" s="141" t="s">
        <v>130</v>
      </c>
      <c r="E87" s="155" t="s">
        <v>21</v>
      </c>
      <c r="F87" s="156" t="s">
        <v>136</v>
      </c>
      <c r="H87" s="157">
        <v>0.01</v>
      </c>
      <c r="I87" s="158"/>
      <c r="L87" s="154"/>
      <c r="M87" s="159"/>
      <c r="T87" s="160"/>
      <c r="AT87" s="155" t="s">
        <v>130</v>
      </c>
      <c r="AU87" s="155" t="s">
        <v>81</v>
      </c>
      <c r="AV87" s="14" t="s">
        <v>120</v>
      </c>
      <c r="AW87" s="14" t="s">
        <v>34</v>
      </c>
      <c r="AX87" s="14" t="s">
        <v>81</v>
      </c>
      <c r="AY87" s="155" t="s">
        <v>121</v>
      </c>
    </row>
    <row r="88" spans="2:65" s="1" customFormat="1" ht="33" customHeight="1">
      <c r="B88" s="32"/>
      <c r="C88" s="127" t="s">
        <v>120</v>
      </c>
      <c r="D88" s="127" t="s">
        <v>124</v>
      </c>
      <c r="E88" s="128" t="s">
        <v>625</v>
      </c>
      <c r="F88" s="129" t="s">
        <v>626</v>
      </c>
      <c r="G88" s="130" t="s">
        <v>621</v>
      </c>
      <c r="H88" s="182"/>
      <c r="I88" s="132"/>
      <c r="J88" s="133">
        <f>ROUND(I88*H88,2)</f>
        <v>0</v>
      </c>
      <c r="K88" s="129" t="s">
        <v>128</v>
      </c>
      <c r="L88" s="32"/>
      <c r="M88" s="134" t="s">
        <v>21</v>
      </c>
      <c r="N88" s="135" t="s">
        <v>44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622</v>
      </c>
      <c r="AT88" s="138" t="s">
        <v>124</v>
      </c>
      <c r="AU88" s="138" t="s">
        <v>81</v>
      </c>
      <c r="AY88" s="17" t="s">
        <v>121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81</v>
      </c>
      <c r="BK88" s="139">
        <f>ROUND(I88*H88,2)</f>
        <v>0</v>
      </c>
      <c r="BL88" s="17" t="s">
        <v>622</v>
      </c>
      <c r="BM88" s="138" t="s">
        <v>627</v>
      </c>
    </row>
    <row r="89" spans="2:65" s="12" customFormat="1" ht="11.25">
      <c r="B89" s="140"/>
      <c r="D89" s="141" t="s">
        <v>130</v>
      </c>
      <c r="E89" s="142" t="s">
        <v>21</v>
      </c>
      <c r="F89" s="143" t="s">
        <v>628</v>
      </c>
      <c r="H89" s="144">
        <v>8.5999999999999993E-2</v>
      </c>
      <c r="I89" s="145"/>
      <c r="L89" s="140"/>
      <c r="M89" s="146"/>
      <c r="T89" s="147"/>
      <c r="AT89" s="142" t="s">
        <v>130</v>
      </c>
      <c r="AU89" s="142" t="s">
        <v>81</v>
      </c>
      <c r="AV89" s="12" t="s">
        <v>83</v>
      </c>
      <c r="AW89" s="12" t="s">
        <v>34</v>
      </c>
      <c r="AX89" s="12" t="s">
        <v>73</v>
      </c>
      <c r="AY89" s="142" t="s">
        <v>121</v>
      </c>
    </row>
    <row r="90" spans="2:65" s="13" customFormat="1" ht="33.75">
      <c r="B90" s="148"/>
      <c r="D90" s="141" t="s">
        <v>130</v>
      </c>
      <c r="E90" s="149" t="s">
        <v>21</v>
      </c>
      <c r="F90" s="150" t="s">
        <v>629</v>
      </c>
      <c r="H90" s="149" t="s">
        <v>21</v>
      </c>
      <c r="I90" s="151"/>
      <c r="L90" s="148"/>
      <c r="M90" s="152"/>
      <c r="T90" s="153"/>
      <c r="AT90" s="149" t="s">
        <v>130</v>
      </c>
      <c r="AU90" s="149" t="s">
        <v>81</v>
      </c>
      <c r="AV90" s="13" t="s">
        <v>81</v>
      </c>
      <c r="AW90" s="13" t="s">
        <v>34</v>
      </c>
      <c r="AX90" s="13" t="s">
        <v>73</v>
      </c>
      <c r="AY90" s="149" t="s">
        <v>121</v>
      </c>
    </row>
    <row r="91" spans="2:65" s="13" customFormat="1" ht="11.25">
      <c r="B91" s="148"/>
      <c r="D91" s="141" t="s">
        <v>130</v>
      </c>
      <c r="E91" s="149" t="s">
        <v>21</v>
      </c>
      <c r="F91" s="150" t="s">
        <v>630</v>
      </c>
      <c r="H91" s="149" t="s">
        <v>21</v>
      </c>
      <c r="I91" s="151"/>
      <c r="L91" s="148"/>
      <c r="M91" s="152"/>
      <c r="T91" s="153"/>
      <c r="AT91" s="149" t="s">
        <v>130</v>
      </c>
      <c r="AU91" s="149" t="s">
        <v>81</v>
      </c>
      <c r="AV91" s="13" t="s">
        <v>81</v>
      </c>
      <c r="AW91" s="13" t="s">
        <v>34</v>
      </c>
      <c r="AX91" s="13" t="s">
        <v>73</v>
      </c>
      <c r="AY91" s="149" t="s">
        <v>121</v>
      </c>
    </row>
    <row r="92" spans="2:65" s="14" customFormat="1" ht="11.25">
      <c r="B92" s="154"/>
      <c r="D92" s="141" t="s">
        <v>130</v>
      </c>
      <c r="E92" s="155" t="s">
        <v>21</v>
      </c>
      <c r="F92" s="156" t="s">
        <v>136</v>
      </c>
      <c r="H92" s="157">
        <v>8.5999999999999993E-2</v>
      </c>
      <c r="I92" s="158"/>
      <c r="L92" s="154"/>
      <c r="M92" s="183"/>
      <c r="N92" s="184"/>
      <c r="O92" s="184"/>
      <c r="P92" s="184"/>
      <c r="Q92" s="184"/>
      <c r="R92" s="184"/>
      <c r="S92" s="184"/>
      <c r="T92" s="185"/>
      <c r="AT92" s="155" t="s">
        <v>130</v>
      </c>
      <c r="AU92" s="155" t="s">
        <v>81</v>
      </c>
      <c r="AV92" s="14" t="s">
        <v>120</v>
      </c>
      <c r="AW92" s="14" t="s">
        <v>34</v>
      </c>
      <c r="AX92" s="14" t="s">
        <v>81</v>
      </c>
      <c r="AY92" s="155" t="s">
        <v>121</v>
      </c>
    </row>
    <row r="93" spans="2:65" s="1" customFormat="1" ht="6.95" customHeight="1"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32"/>
    </row>
  </sheetData>
  <sheetProtection algorithmName="SHA-512" hashValue="aDcT95Qt7F6irXQUsueSDdlsr6fh17IEdErAqBHGd/n+H0+eiaqiPdo9F0nAFFXuR1fPudFielpvDgoXOeYbhA==" saltValue="o8IWtN1bJJKfn/sfTJgJNL9xdHGN9NGYf2EnsUqx4mb/ziPo+RZEY04/gm6jpUHbxq56A4uUEUYk7PaWJsleTQ==" spinCount="100000" sheet="1" objects="1" scenarios="1" formatColumns="0" formatRows="0" autoFilter="0"/>
  <autoFilter ref="C79:K92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24"/>
  <sheetViews>
    <sheetView showGridLines="0" topLeftCell="A124" workbookViewId="0"/>
  </sheetViews>
  <sheetFormatPr defaultRowHeight="12.75"/>
  <cols>
    <col min="1" max="1" width="8.33203125" style="186" customWidth="1"/>
    <col min="2" max="2" width="1.6640625" style="186" customWidth="1"/>
    <col min="3" max="4" width="5" style="186" customWidth="1"/>
    <col min="5" max="5" width="11.6640625" style="186" customWidth="1"/>
    <col min="6" max="6" width="9.1640625" style="186" customWidth="1"/>
    <col min="7" max="7" width="5" style="186" customWidth="1"/>
    <col min="8" max="8" width="77.83203125" style="186" customWidth="1"/>
    <col min="9" max="10" width="20" style="186" customWidth="1"/>
    <col min="11" max="11" width="1.6640625" style="186" customWidth="1"/>
  </cols>
  <sheetData>
    <row r="1" spans="2:11" customFormat="1" ht="37.5" customHeight="1"/>
    <row r="2" spans="2:11" customFormat="1" ht="7.5" customHeight="1">
      <c r="B2" s="187"/>
      <c r="C2" s="188"/>
      <c r="D2" s="188"/>
      <c r="E2" s="188"/>
      <c r="F2" s="188"/>
      <c r="G2" s="188"/>
      <c r="H2" s="188"/>
      <c r="I2" s="188"/>
      <c r="J2" s="188"/>
      <c r="K2" s="189"/>
    </row>
    <row r="3" spans="2:11" s="15" customFormat="1" ht="45" customHeight="1">
      <c r="B3" s="190"/>
      <c r="C3" s="315" t="s">
        <v>631</v>
      </c>
      <c r="D3" s="315"/>
      <c r="E3" s="315"/>
      <c r="F3" s="315"/>
      <c r="G3" s="315"/>
      <c r="H3" s="315"/>
      <c r="I3" s="315"/>
      <c r="J3" s="315"/>
      <c r="K3" s="191"/>
    </row>
    <row r="4" spans="2:11" customFormat="1" ht="25.5" customHeight="1">
      <c r="B4" s="192"/>
      <c r="C4" s="314" t="s">
        <v>632</v>
      </c>
      <c r="D4" s="314"/>
      <c r="E4" s="314"/>
      <c r="F4" s="314"/>
      <c r="G4" s="314"/>
      <c r="H4" s="314"/>
      <c r="I4" s="314"/>
      <c r="J4" s="314"/>
      <c r="K4" s="193"/>
    </row>
    <row r="5" spans="2:11" customFormat="1" ht="5.25" customHeight="1">
      <c r="B5" s="192"/>
      <c r="C5" s="194"/>
      <c r="D5" s="194"/>
      <c r="E5" s="194"/>
      <c r="F5" s="194"/>
      <c r="G5" s="194"/>
      <c r="H5" s="194"/>
      <c r="I5" s="194"/>
      <c r="J5" s="194"/>
      <c r="K5" s="193"/>
    </row>
    <row r="6" spans="2:11" customFormat="1" ht="15" customHeight="1">
      <c r="B6" s="192"/>
      <c r="C6" s="313" t="s">
        <v>633</v>
      </c>
      <c r="D6" s="313"/>
      <c r="E6" s="313"/>
      <c r="F6" s="313"/>
      <c r="G6" s="313"/>
      <c r="H6" s="313"/>
      <c r="I6" s="313"/>
      <c r="J6" s="313"/>
      <c r="K6" s="193"/>
    </row>
    <row r="7" spans="2:11" customFormat="1" ht="15" customHeight="1">
      <c r="B7" s="196"/>
      <c r="C7" s="313" t="s">
        <v>634</v>
      </c>
      <c r="D7" s="313"/>
      <c r="E7" s="313"/>
      <c r="F7" s="313"/>
      <c r="G7" s="313"/>
      <c r="H7" s="313"/>
      <c r="I7" s="313"/>
      <c r="J7" s="313"/>
      <c r="K7" s="193"/>
    </row>
    <row r="8" spans="2:11" customFormat="1" ht="12.75" customHeight="1">
      <c r="B8" s="196"/>
      <c r="C8" s="195"/>
      <c r="D8" s="195"/>
      <c r="E8" s="195"/>
      <c r="F8" s="195"/>
      <c r="G8" s="195"/>
      <c r="H8" s="195"/>
      <c r="I8" s="195"/>
      <c r="J8" s="195"/>
      <c r="K8" s="193"/>
    </row>
    <row r="9" spans="2:11" customFormat="1" ht="15" customHeight="1">
      <c r="B9" s="196"/>
      <c r="C9" s="313" t="s">
        <v>635</v>
      </c>
      <c r="D9" s="313"/>
      <c r="E9" s="313"/>
      <c r="F9" s="313"/>
      <c r="G9" s="313"/>
      <c r="H9" s="313"/>
      <c r="I9" s="313"/>
      <c r="J9" s="313"/>
      <c r="K9" s="193"/>
    </row>
    <row r="10" spans="2:11" customFormat="1" ht="15" customHeight="1">
      <c r="B10" s="196"/>
      <c r="C10" s="195"/>
      <c r="D10" s="313" t="s">
        <v>636</v>
      </c>
      <c r="E10" s="313"/>
      <c r="F10" s="313"/>
      <c r="G10" s="313"/>
      <c r="H10" s="313"/>
      <c r="I10" s="313"/>
      <c r="J10" s="313"/>
      <c r="K10" s="193"/>
    </row>
    <row r="11" spans="2:11" customFormat="1" ht="15" customHeight="1">
      <c r="B11" s="196"/>
      <c r="C11" s="197"/>
      <c r="D11" s="313" t="s">
        <v>637</v>
      </c>
      <c r="E11" s="313"/>
      <c r="F11" s="313"/>
      <c r="G11" s="313"/>
      <c r="H11" s="313"/>
      <c r="I11" s="313"/>
      <c r="J11" s="313"/>
      <c r="K11" s="193"/>
    </row>
    <row r="12" spans="2:11" customFormat="1" ht="15" customHeight="1">
      <c r="B12" s="196"/>
      <c r="C12" s="197"/>
      <c r="D12" s="195"/>
      <c r="E12" s="195"/>
      <c r="F12" s="195"/>
      <c r="G12" s="195"/>
      <c r="H12" s="195"/>
      <c r="I12" s="195"/>
      <c r="J12" s="195"/>
      <c r="K12" s="193"/>
    </row>
    <row r="13" spans="2:11" customFormat="1" ht="15" customHeight="1">
      <c r="B13" s="196"/>
      <c r="C13" s="197"/>
      <c r="D13" s="198" t="s">
        <v>638</v>
      </c>
      <c r="E13" s="195"/>
      <c r="F13" s="195"/>
      <c r="G13" s="195"/>
      <c r="H13" s="195"/>
      <c r="I13" s="195"/>
      <c r="J13" s="195"/>
      <c r="K13" s="193"/>
    </row>
    <row r="14" spans="2:11" customFormat="1" ht="12.75" customHeight="1">
      <c r="B14" s="196"/>
      <c r="C14" s="197"/>
      <c r="D14" s="197"/>
      <c r="E14" s="197"/>
      <c r="F14" s="197"/>
      <c r="G14" s="197"/>
      <c r="H14" s="197"/>
      <c r="I14" s="197"/>
      <c r="J14" s="197"/>
      <c r="K14" s="193"/>
    </row>
    <row r="15" spans="2:11" customFormat="1" ht="15" customHeight="1">
      <c r="B15" s="196"/>
      <c r="C15" s="197"/>
      <c r="D15" s="313" t="s">
        <v>639</v>
      </c>
      <c r="E15" s="313"/>
      <c r="F15" s="313"/>
      <c r="G15" s="313"/>
      <c r="H15" s="313"/>
      <c r="I15" s="313"/>
      <c r="J15" s="313"/>
      <c r="K15" s="193"/>
    </row>
    <row r="16" spans="2:11" customFormat="1" ht="15" customHeight="1">
      <c r="B16" s="196"/>
      <c r="C16" s="197"/>
      <c r="D16" s="313" t="s">
        <v>640</v>
      </c>
      <c r="E16" s="313"/>
      <c r="F16" s="313"/>
      <c r="G16" s="313"/>
      <c r="H16" s="313"/>
      <c r="I16" s="313"/>
      <c r="J16" s="313"/>
      <c r="K16" s="193"/>
    </row>
    <row r="17" spans="2:11" customFormat="1" ht="15" customHeight="1">
      <c r="B17" s="196"/>
      <c r="C17" s="197"/>
      <c r="D17" s="313" t="s">
        <v>641</v>
      </c>
      <c r="E17" s="313"/>
      <c r="F17" s="313"/>
      <c r="G17" s="313"/>
      <c r="H17" s="313"/>
      <c r="I17" s="313"/>
      <c r="J17" s="313"/>
      <c r="K17" s="193"/>
    </row>
    <row r="18" spans="2:11" customFormat="1" ht="15" customHeight="1">
      <c r="B18" s="196"/>
      <c r="C18" s="197"/>
      <c r="D18" s="197"/>
      <c r="E18" s="199" t="s">
        <v>642</v>
      </c>
      <c r="F18" s="313" t="s">
        <v>643</v>
      </c>
      <c r="G18" s="313"/>
      <c r="H18" s="313"/>
      <c r="I18" s="313"/>
      <c r="J18" s="313"/>
      <c r="K18" s="193"/>
    </row>
    <row r="19" spans="2:11" customFormat="1" ht="15" customHeight="1">
      <c r="B19" s="196"/>
      <c r="C19" s="197"/>
      <c r="D19" s="197"/>
      <c r="E19" s="199" t="s">
        <v>644</v>
      </c>
      <c r="F19" s="313" t="s">
        <v>645</v>
      </c>
      <c r="G19" s="313"/>
      <c r="H19" s="313"/>
      <c r="I19" s="313"/>
      <c r="J19" s="313"/>
      <c r="K19" s="193"/>
    </row>
    <row r="20" spans="2:11" customFormat="1" ht="15" customHeight="1">
      <c r="B20" s="196"/>
      <c r="C20" s="197"/>
      <c r="D20" s="197"/>
      <c r="E20" s="199" t="s">
        <v>80</v>
      </c>
      <c r="F20" s="313" t="s">
        <v>646</v>
      </c>
      <c r="G20" s="313"/>
      <c r="H20" s="313"/>
      <c r="I20" s="313"/>
      <c r="J20" s="313"/>
      <c r="K20" s="193"/>
    </row>
    <row r="21" spans="2:11" customFormat="1" ht="15" customHeight="1">
      <c r="B21" s="196"/>
      <c r="C21" s="197"/>
      <c r="D21" s="197"/>
      <c r="E21" s="199" t="s">
        <v>87</v>
      </c>
      <c r="F21" s="313" t="s">
        <v>647</v>
      </c>
      <c r="G21" s="313"/>
      <c r="H21" s="313"/>
      <c r="I21" s="313"/>
      <c r="J21" s="313"/>
      <c r="K21" s="193"/>
    </row>
    <row r="22" spans="2:11" customFormat="1" ht="15" customHeight="1">
      <c r="B22" s="196"/>
      <c r="C22" s="197"/>
      <c r="D22" s="197"/>
      <c r="E22" s="199" t="s">
        <v>118</v>
      </c>
      <c r="F22" s="313" t="s">
        <v>119</v>
      </c>
      <c r="G22" s="313"/>
      <c r="H22" s="313"/>
      <c r="I22" s="313"/>
      <c r="J22" s="313"/>
      <c r="K22" s="193"/>
    </row>
    <row r="23" spans="2:11" customFormat="1" ht="15" customHeight="1">
      <c r="B23" s="196"/>
      <c r="C23" s="197"/>
      <c r="D23" s="197"/>
      <c r="E23" s="199" t="s">
        <v>648</v>
      </c>
      <c r="F23" s="313" t="s">
        <v>649</v>
      </c>
      <c r="G23" s="313"/>
      <c r="H23" s="313"/>
      <c r="I23" s="313"/>
      <c r="J23" s="313"/>
      <c r="K23" s="193"/>
    </row>
    <row r="24" spans="2:11" customFormat="1" ht="12.75" customHeight="1">
      <c r="B24" s="196"/>
      <c r="C24" s="197"/>
      <c r="D24" s="197"/>
      <c r="E24" s="197"/>
      <c r="F24" s="197"/>
      <c r="G24" s="197"/>
      <c r="H24" s="197"/>
      <c r="I24" s="197"/>
      <c r="J24" s="197"/>
      <c r="K24" s="193"/>
    </row>
    <row r="25" spans="2:11" customFormat="1" ht="15" customHeight="1">
      <c r="B25" s="196"/>
      <c r="C25" s="313" t="s">
        <v>650</v>
      </c>
      <c r="D25" s="313"/>
      <c r="E25" s="313"/>
      <c r="F25" s="313"/>
      <c r="G25" s="313"/>
      <c r="H25" s="313"/>
      <c r="I25" s="313"/>
      <c r="J25" s="313"/>
      <c r="K25" s="193"/>
    </row>
    <row r="26" spans="2:11" customFormat="1" ht="15" customHeight="1">
      <c r="B26" s="196"/>
      <c r="C26" s="313" t="s">
        <v>651</v>
      </c>
      <c r="D26" s="313"/>
      <c r="E26" s="313"/>
      <c r="F26" s="313"/>
      <c r="G26" s="313"/>
      <c r="H26" s="313"/>
      <c r="I26" s="313"/>
      <c r="J26" s="313"/>
      <c r="K26" s="193"/>
    </row>
    <row r="27" spans="2:11" customFormat="1" ht="15" customHeight="1">
      <c r="B27" s="196"/>
      <c r="C27" s="195"/>
      <c r="D27" s="313" t="s">
        <v>652</v>
      </c>
      <c r="E27" s="313"/>
      <c r="F27" s="313"/>
      <c r="G27" s="313"/>
      <c r="H27" s="313"/>
      <c r="I27" s="313"/>
      <c r="J27" s="313"/>
      <c r="K27" s="193"/>
    </row>
    <row r="28" spans="2:11" customFormat="1" ht="15" customHeight="1">
      <c r="B28" s="196"/>
      <c r="C28" s="197"/>
      <c r="D28" s="313" t="s">
        <v>653</v>
      </c>
      <c r="E28" s="313"/>
      <c r="F28" s="313"/>
      <c r="G28" s="313"/>
      <c r="H28" s="313"/>
      <c r="I28" s="313"/>
      <c r="J28" s="313"/>
      <c r="K28" s="193"/>
    </row>
    <row r="29" spans="2:11" customFormat="1" ht="12.75" customHeight="1">
      <c r="B29" s="196"/>
      <c r="C29" s="197"/>
      <c r="D29" s="197"/>
      <c r="E29" s="197"/>
      <c r="F29" s="197"/>
      <c r="G29" s="197"/>
      <c r="H29" s="197"/>
      <c r="I29" s="197"/>
      <c r="J29" s="197"/>
      <c r="K29" s="193"/>
    </row>
    <row r="30" spans="2:11" customFormat="1" ht="15" customHeight="1">
      <c r="B30" s="196"/>
      <c r="C30" s="197"/>
      <c r="D30" s="313" t="s">
        <v>654</v>
      </c>
      <c r="E30" s="313"/>
      <c r="F30" s="313"/>
      <c r="G30" s="313"/>
      <c r="H30" s="313"/>
      <c r="I30" s="313"/>
      <c r="J30" s="313"/>
      <c r="K30" s="193"/>
    </row>
    <row r="31" spans="2:11" customFormat="1" ht="15" customHeight="1">
      <c r="B31" s="196"/>
      <c r="C31" s="197"/>
      <c r="D31" s="313" t="s">
        <v>655</v>
      </c>
      <c r="E31" s="313"/>
      <c r="F31" s="313"/>
      <c r="G31" s="313"/>
      <c r="H31" s="313"/>
      <c r="I31" s="313"/>
      <c r="J31" s="313"/>
      <c r="K31" s="193"/>
    </row>
    <row r="32" spans="2:11" customFormat="1" ht="12.75" customHeight="1">
      <c r="B32" s="196"/>
      <c r="C32" s="197"/>
      <c r="D32" s="197"/>
      <c r="E32" s="197"/>
      <c r="F32" s="197"/>
      <c r="G32" s="197"/>
      <c r="H32" s="197"/>
      <c r="I32" s="197"/>
      <c r="J32" s="197"/>
      <c r="K32" s="193"/>
    </row>
    <row r="33" spans="2:11" customFormat="1" ht="15" customHeight="1">
      <c r="B33" s="196"/>
      <c r="C33" s="197"/>
      <c r="D33" s="313" t="s">
        <v>656</v>
      </c>
      <c r="E33" s="313"/>
      <c r="F33" s="313"/>
      <c r="G33" s="313"/>
      <c r="H33" s="313"/>
      <c r="I33" s="313"/>
      <c r="J33" s="313"/>
      <c r="K33" s="193"/>
    </row>
    <row r="34" spans="2:11" customFormat="1" ht="15" customHeight="1">
      <c r="B34" s="196"/>
      <c r="C34" s="197"/>
      <c r="D34" s="313" t="s">
        <v>657</v>
      </c>
      <c r="E34" s="313"/>
      <c r="F34" s="313"/>
      <c r="G34" s="313"/>
      <c r="H34" s="313"/>
      <c r="I34" s="313"/>
      <c r="J34" s="313"/>
      <c r="K34" s="193"/>
    </row>
    <row r="35" spans="2:11" customFormat="1" ht="15" customHeight="1">
      <c r="B35" s="196"/>
      <c r="C35" s="197"/>
      <c r="D35" s="313" t="s">
        <v>658</v>
      </c>
      <c r="E35" s="313"/>
      <c r="F35" s="313"/>
      <c r="G35" s="313"/>
      <c r="H35" s="313"/>
      <c r="I35" s="313"/>
      <c r="J35" s="313"/>
      <c r="K35" s="193"/>
    </row>
    <row r="36" spans="2:11" customFormat="1" ht="15" customHeight="1">
      <c r="B36" s="196"/>
      <c r="C36" s="197"/>
      <c r="D36" s="195"/>
      <c r="E36" s="198" t="s">
        <v>106</v>
      </c>
      <c r="F36" s="195"/>
      <c r="G36" s="313" t="s">
        <v>659</v>
      </c>
      <c r="H36" s="313"/>
      <c r="I36" s="313"/>
      <c r="J36" s="313"/>
      <c r="K36" s="193"/>
    </row>
    <row r="37" spans="2:11" customFormat="1" ht="30.75" customHeight="1">
      <c r="B37" s="196"/>
      <c r="C37" s="197"/>
      <c r="D37" s="195"/>
      <c r="E37" s="198" t="s">
        <v>660</v>
      </c>
      <c r="F37" s="195"/>
      <c r="G37" s="313" t="s">
        <v>661</v>
      </c>
      <c r="H37" s="313"/>
      <c r="I37" s="313"/>
      <c r="J37" s="313"/>
      <c r="K37" s="193"/>
    </row>
    <row r="38" spans="2:11" customFormat="1" ht="15" customHeight="1">
      <c r="B38" s="196"/>
      <c r="C38" s="197"/>
      <c r="D38" s="195"/>
      <c r="E38" s="198" t="s">
        <v>54</v>
      </c>
      <c r="F38" s="195"/>
      <c r="G38" s="313" t="s">
        <v>662</v>
      </c>
      <c r="H38" s="313"/>
      <c r="I38" s="313"/>
      <c r="J38" s="313"/>
      <c r="K38" s="193"/>
    </row>
    <row r="39" spans="2:11" customFormat="1" ht="15" customHeight="1">
      <c r="B39" s="196"/>
      <c r="C39" s="197"/>
      <c r="D39" s="195"/>
      <c r="E39" s="198" t="s">
        <v>55</v>
      </c>
      <c r="F39" s="195"/>
      <c r="G39" s="313" t="s">
        <v>663</v>
      </c>
      <c r="H39" s="313"/>
      <c r="I39" s="313"/>
      <c r="J39" s="313"/>
      <c r="K39" s="193"/>
    </row>
    <row r="40" spans="2:11" customFormat="1" ht="15" customHeight="1">
      <c r="B40" s="196"/>
      <c r="C40" s="197"/>
      <c r="D40" s="195"/>
      <c r="E40" s="198" t="s">
        <v>107</v>
      </c>
      <c r="F40" s="195"/>
      <c r="G40" s="313" t="s">
        <v>664</v>
      </c>
      <c r="H40" s="313"/>
      <c r="I40" s="313"/>
      <c r="J40" s="313"/>
      <c r="K40" s="193"/>
    </row>
    <row r="41" spans="2:11" customFormat="1" ht="15" customHeight="1">
      <c r="B41" s="196"/>
      <c r="C41" s="197"/>
      <c r="D41" s="195"/>
      <c r="E41" s="198" t="s">
        <v>108</v>
      </c>
      <c r="F41" s="195"/>
      <c r="G41" s="313" t="s">
        <v>665</v>
      </c>
      <c r="H41" s="313"/>
      <c r="I41" s="313"/>
      <c r="J41" s="313"/>
      <c r="K41" s="193"/>
    </row>
    <row r="42" spans="2:11" customFormat="1" ht="15" customHeight="1">
      <c r="B42" s="196"/>
      <c r="C42" s="197"/>
      <c r="D42" s="195"/>
      <c r="E42" s="198" t="s">
        <v>666</v>
      </c>
      <c r="F42" s="195"/>
      <c r="G42" s="313" t="s">
        <v>667</v>
      </c>
      <c r="H42" s="313"/>
      <c r="I42" s="313"/>
      <c r="J42" s="313"/>
      <c r="K42" s="193"/>
    </row>
    <row r="43" spans="2:11" customFormat="1" ht="15" customHeight="1">
      <c r="B43" s="196"/>
      <c r="C43" s="197"/>
      <c r="D43" s="195"/>
      <c r="E43" s="198"/>
      <c r="F43" s="195"/>
      <c r="G43" s="313" t="s">
        <v>668</v>
      </c>
      <c r="H43" s="313"/>
      <c r="I43" s="313"/>
      <c r="J43" s="313"/>
      <c r="K43" s="193"/>
    </row>
    <row r="44" spans="2:11" customFormat="1" ht="15" customHeight="1">
      <c r="B44" s="196"/>
      <c r="C44" s="197"/>
      <c r="D44" s="195"/>
      <c r="E44" s="198" t="s">
        <v>669</v>
      </c>
      <c r="F44" s="195"/>
      <c r="G44" s="313" t="s">
        <v>670</v>
      </c>
      <c r="H44" s="313"/>
      <c r="I44" s="313"/>
      <c r="J44" s="313"/>
      <c r="K44" s="193"/>
    </row>
    <row r="45" spans="2:11" customFormat="1" ht="15" customHeight="1">
      <c r="B45" s="196"/>
      <c r="C45" s="197"/>
      <c r="D45" s="195"/>
      <c r="E45" s="198" t="s">
        <v>110</v>
      </c>
      <c r="F45" s="195"/>
      <c r="G45" s="313" t="s">
        <v>671</v>
      </c>
      <c r="H45" s="313"/>
      <c r="I45" s="313"/>
      <c r="J45" s="313"/>
      <c r="K45" s="193"/>
    </row>
    <row r="46" spans="2:11" customFormat="1" ht="12.75" customHeight="1">
      <c r="B46" s="196"/>
      <c r="C46" s="197"/>
      <c r="D46" s="195"/>
      <c r="E46" s="195"/>
      <c r="F46" s="195"/>
      <c r="G46" s="195"/>
      <c r="H46" s="195"/>
      <c r="I46" s="195"/>
      <c r="J46" s="195"/>
      <c r="K46" s="193"/>
    </row>
    <row r="47" spans="2:11" customFormat="1" ht="15" customHeight="1">
      <c r="B47" s="196"/>
      <c r="C47" s="197"/>
      <c r="D47" s="313" t="s">
        <v>672</v>
      </c>
      <c r="E47" s="313"/>
      <c r="F47" s="313"/>
      <c r="G47" s="313"/>
      <c r="H47" s="313"/>
      <c r="I47" s="313"/>
      <c r="J47" s="313"/>
      <c r="K47" s="193"/>
    </row>
    <row r="48" spans="2:11" customFormat="1" ht="15" customHeight="1">
      <c r="B48" s="196"/>
      <c r="C48" s="197"/>
      <c r="D48" s="197"/>
      <c r="E48" s="313" t="s">
        <v>673</v>
      </c>
      <c r="F48" s="313"/>
      <c r="G48" s="313"/>
      <c r="H48" s="313"/>
      <c r="I48" s="313"/>
      <c r="J48" s="313"/>
      <c r="K48" s="193"/>
    </row>
    <row r="49" spans="2:11" customFormat="1" ht="15" customHeight="1">
      <c r="B49" s="196"/>
      <c r="C49" s="197"/>
      <c r="D49" s="197"/>
      <c r="E49" s="313" t="s">
        <v>674</v>
      </c>
      <c r="F49" s="313"/>
      <c r="G49" s="313"/>
      <c r="H49" s="313"/>
      <c r="I49" s="313"/>
      <c r="J49" s="313"/>
      <c r="K49" s="193"/>
    </row>
    <row r="50" spans="2:11" customFormat="1" ht="15" customHeight="1">
      <c r="B50" s="196"/>
      <c r="C50" s="197"/>
      <c r="D50" s="197"/>
      <c r="E50" s="313" t="s">
        <v>675</v>
      </c>
      <c r="F50" s="313"/>
      <c r="G50" s="313"/>
      <c r="H50" s="313"/>
      <c r="I50" s="313"/>
      <c r="J50" s="313"/>
      <c r="K50" s="193"/>
    </row>
    <row r="51" spans="2:11" customFormat="1" ht="15" customHeight="1">
      <c r="B51" s="196"/>
      <c r="C51" s="197"/>
      <c r="D51" s="313" t="s">
        <v>676</v>
      </c>
      <c r="E51" s="313"/>
      <c r="F51" s="313"/>
      <c r="G51" s="313"/>
      <c r="H51" s="313"/>
      <c r="I51" s="313"/>
      <c r="J51" s="313"/>
      <c r="K51" s="193"/>
    </row>
    <row r="52" spans="2:11" customFormat="1" ht="25.5" customHeight="1">
      <c r="B52" s="192"/>
      <c r="C52" s="314" t="s">
        <v>677</v>
      </c>
      <c r="D52" s="314"/>
      <c r="E52" s="314"/>
      <c r="F52" s="314"/>
      <c r="G52" s="314"/>
      <c r="H52" s="314"/>
      <c r="I52" s="314"/>
      <c r="J52" s="314"/>
      <c r="K52" s="193"/>
    </row>
    <row r="53" spans="2:11" customFormat="1" ht="5.25" customHeight="1">
      <c r="B53" s="192"/>
      <c r="C53" s="194"/>
      <c r="D53" s="194"/>
      <c r="E53" s="194"/>
      <c r="F53" s="194"/>
      <c r="G53" s="194"/>
      <c r="H53" s="194"/>
      <c r="I53" s="194"/>
      <c r="J53" s="194"/>
      <c r="K53" s="193"/>
    </row>
    <row r="54" spans="2:11" customFormat="1" ht="15" customHeight="1">
      <c r="B54" s="192"/>
      <c r="C54" s="313" t="s">
        <v>678</v>
      </c>
      <c r="D54" s="313"/>
      <c r="E54" s="313"/>
      <c r="F54" s="313"/>
      <c r="G54" s="313"/>
      <c r="H54" s="313"/>
      <c r="I54" s="313"/>
      <c r="J54" s="313"/>
      <c r="K54" s="193"/>
    </row>
    <row r="55" spans="2:11" customFormat="1" ht="15" customHeight="1">
      <c r="B55" s="192"/>
      <c r="C55" s="313" t="s">
        <v>679</v>
      </c>
      <c r="D55" s="313"/>
      <c r="E55" s="313"/>
      <c r="F55" s="313"/>
      <c r="G55" s="313"/>
      <c r="H55" s="313"/>
      <c r="I55" s="313"/>
      <c r="J55" s="313"/>
      <c r="K55" s="193"/>
    </row>
    <row r="56" spans="2:11" customFormat="1" ht="12.75" customHeight="1">
      <c r="B56" s="192"/>
      <c r="C56" s="195"/>
      <c r="D56" s="195"/>
      <c r="E56" s="195"/>
      <c r="F56" s="195"/>
      <c r="G56" s="195"/>
      <c r="H56" s="195"/>
      <c r="I56" s="195"/>
      <c r="J56" s="195"/>
      <c r="K56" s="193"/>
    </row>
    <row r="57" spans="2:11" customFormat="1" ht="15" customHeight="1">
      <c r="B57" s="192"/>
      <c r="C57" s="313" t="s">
        <v>680</v>
      </c>
      <c r="D57" s="313"/>
      <c r="E57" s="313"/>
      <c r="F57" s="313"/>
      <c r="G57" s="313"/>
      <c r="H57" s="313"/>
      <c r="I57" s="313"/>
      <c r="J57" s="313"/>
      <c r="K57" s="193"/>
    </row>
    <row r="58" spans="2:11" customFormat="1" ht="15" customHeight="1">
      <c r="B58" s="192"/>
      <c r="C58" s="197"/>
      <c r="D58" s="313" t="s">
        <v>681</v>
      </c>
      <c r="E58" s="313"/>
      <c r="F58" s="313"/>
      <c r="G58" s="313"/>
      <c r="H58" s="313"/>
      <c r="I58" s="313"/>
      <c r="J58" s="313"/>
      <c r="K58" s="193"/>
    </row>
    <row r="59" spans="2:11" customFormat="1" ht="15" customHeight="1">
      <c r="B59" s="192"/>
      <c r="C59" s="197"/>
      <c r="D59" s="313" t="s">
        <v>682</v>
      </c>
      <c r="E59" s="313"/>
      <c r="F59" s="313"/>
      <c r="G59" s="313"/>
      <c r="H59" s="313"/>
      <c r="I59" s="313"/>
      <c r="J59" s="313"/>
      <c r="K59" s="193"/>
    </row>
    <row r="60" spans="2:11" customFormat="1" ht="15" customHeight="1">
      <c r="B60" s="192"/>
      <c r="C60" s="197"/>
      <c r="D60" s="313" t="s">
        <v>683</v>
      </c>
      <c r="E60" s="313"/>
      <c r="F60" s="313"/>
      <c r="G60" s="313"/>
      <c r="H60" s="313"/>
      <c r="I60" s="313"/>
      <c r="J60" s="313"/>
      <c r="K60" s="193"/>
    </row>
    <row r="61" spans="2:11" customFormat="1" ht="15" customHeight="1">
      <c r="B61" s="192"/>
      <c r="C61" s="197"/>
      <c r="D61" s="313" t="s">
        <v>684</v>
      </c>
      <c r="E61" s="313"/>
      <c r="F61" s="313"/>
      <c r="G61" s="313"/>
      <c r="H61" s="313"/>
      <c r="I61" s="313"/>
      <c r="J61" s="313"/>
      <c r="K61" s="193"/>
    </row>
    <row r="62" spans="2:11" customFormat="1" ht="15" customHeight="1">
      <c r="B62" s="192"/>
      <c r="C62" s="197"/>
      <c r="D62" s="316" t="s">
        <v>685</v>
      </c>
      <c r="E62" s="316"/>
      <c r="F62" s="316"/>
      <c r="G62" s="316"/>
      <c r="H62" s="316"/>
      <c r="I62" s="316"/>
      <c r="J62" s="316"/>
      <c r="K62" s="193"/>
    </row>
    <row r="63" spans="2:11" customFormat="1" ht="15" customHeight="1">
      <c r="B63" s="192"/>
      <c r="C63" s="197"/>
      <c r="D63" s="313" t="s">
        <v>686</v>
      </c>
      <c r="E63" s="313"/>
      <c r="F63" s="313"/>
      <c r="G63" s="313"/>
      <c r="H63" s="313"/>
      <c r="I63" s="313"/>
      <c r="J63" s="313"/>
      <c r="K63" s="193"/>
    </row>
    <row r="64" spans="2:11" customFormat="1" ht="12.75" customHeight="1">
      <c r="B64" s="192"/>
      <c r="C64" s="197"/>
      <c r="D64" s="197"/>
      <c r="E64" s="200"/>
      <c r="F64" s="197"/>
      <c r="G64" s="197"/>
      <c r="H64" s="197"/>
      <c r="I64" s="197"/>
      <c r="J64" s="197"/>
      <c r="K64" s="193"/>
    </row>
    <row r="65" spans="2:11" customFormat="1" ht="15" customHeight="1">
      <c r="B65" s="192"/>
      <c r="C65" s="197"/>
      <c r="D65" s="313" t="s">
        <v>687</v>
      </c>
      <c r="E65" s="313"/>
      <c r="F65" s="313"/>
      <c r="G65" s="313"/>
      <c r="H65" s="313"/>
      <c r="I65" s="313"/>
      <c r="J65" s="313"/>
      <c r="K65" s="193"/>
    </row>
    <row r="66" spans="2:11" customFormat="1" ht="15" customHeight="1">
      <c r="B66" s="192"/>
      <c r="C66" s="197"/>
      <c r="D66" s="316" t="s">
        <v>688</v>
      </c>
      <c r="E66" s="316"/>
      <c r="F66" s="316"/>
      <c r="G66" s="316"/>
      <c r="H66" s="316"/>
      <c r="I66" s="316"/>
      <c r="J66" s="316"/>
      <c r="K66" s="193"/>
    </row>
    <row r="67" spans="2:11" customFormat="1" ht="15" customHeight="1">
      <c r="B67" s="192"/>
      <c r="C67" s="197"/>
      <c r="D67" s="313" t="s">
        <v>689</v>
      </c>
      <c r="E67" s="313"/>
      <c r="F67" s="313"/>
      <c r="G67" s="313"/>
      <c r="H67" s="313"/>
      <c r="I67" s="313"/>
      <c r="J67" s="313"/>
      <c r="K67" s="193"/>
    </row>
    <row r="68" spans="2:11" customFormat="1" ht="15" customHeight="1">
      <c r="B68" s="192"/>
      <c r="C68" s="197"/>
      <c r="D68" s="313" t="s">
        <v>690</v>
      </c>
      <c r="E68" s="313"/>
      <c r="F68" s="313"/>
      <c r="G68" s="313"/>
      <c r="H68" s="313"/>
      <c r="I68" s="313"/>
      <c r="J68" s="313"/>
      <c r="K68" s="193"/>
    </row>
    <row r="69" spans="2:11" customFormat="1" ht="15" customHeight="1">
      <c r="B69" s="192"/>
      <c r="C69" s="197"/>
      <c r="D69" s="313" t="s">
        <v>691</v>
      </c>
      <c r="E69" s="313"/>
      <c r="F69" s="313"/>
      <c r="G69" s="313"/>
      <c r="H69" s="313"/>
      <c r="I69" s="313"/>
      <c r="J69" s="313"/>
      <c r="K69" s="193"/>
    </row>
    <row r="70" spans="2:11" customFormat="1" ht="15" customHeight="1">
      <c r="B70" s="192"/>
      <c r="C70" s="197"/>
      <c r="D70" s="313" t="s">
        <v>692</v>
      </c>
      <c r="E70" s="313"/>
      <c r="F70" s="313"/>
      <c r="G70" s="313"/>
      <c r="H70" s="313"/>
      <c r="I70" s="313"/>
      <c r="J70" s="313"/>
      <c r="K70" s="193"/>
    </row>
    <row r="71" spans="2:11" customFormat="1" ht="12.75" customHeight="1">
      <c r="B71" s="201"/>
      <c r="C71" s="202"/>
      <c r="D71" s="202"/>
      <c r="E71" s="202"/>
      <c r="F71" s="202"/>
      <c r="G71" s="202"/>
      <c r="H71" s="202"/>
      <c r="I71" s="202"/>
      <c r="J71" s="202"/>
      <c r="K71" s="203"/>
    </row>
    <row r="72" spans="2:11" customFormat="1" ht="18.75" customHeight="1">
      <c r="B72" s="204"/>
      <c r="C72" s="204"/>
      <c r="D72" s="204"/>
      <c r="E72" s="204"/>
      <c r="F72" s="204"/>
      <c r="G72" s="204"/>
      <c r="H72" s="204"/>
      <c r="I72" s="204"/>
      <c r="J72" s="204"/>
      <c r="K72" s="205"/>
    </row>
    <row r="73" spans="2:11" customFormat="1" ht="18.75" customHeight="1">
      <c r="B73" s="205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2:11" customFormat="1" ht="7.5" customHeight="1">
      <c r="B74" s="206"/>
      <c r="C74" s="207"/>
      <c r="D74" s="207"/>
      <c r="E74" s="207"/>
      <c r="F74" s="207"/>
      <c r="G74" s="207"/>
      <c r="H74" s="207"/>
      <c r="I74" s="207"/>
      <c r="J74" s="207"/>
      <c r="K74" s="208"/>
    </row>
    <row r="75" spans="2:11" customFormat="1" ht="45" customHeight="1">
      <c r="B75" s="209"/>
      <c r="C75" s="317" t="s">
        <v>693</v>
      </c>
      <c r="D75" s="317"/>
      <c r="E75" s="317"/>
      <c r="F75" s="317"/>
      <c r="G75" s="317"/>
      <c r="H75" s="317"/>
      <c r="I75" s="317"/>
      <c r="J75" s="317"/>
      <c r="K75" s="210"/>
    </row>
    <row r="76" spans="2:11" customFormat="1" ht="17.25" customHeight="1">
      <c r="B76" s="209"/>
      <c r="C76" s="211" t="s">
        <v>694</v>
      </c>
      <c r="D76" s="211"/>
      <c r="E76" s="211"/>
      <c r="F76" s="211" t="s">
        <v>695</v>
      </c>
      <c r="G76" s="212"/>
      <c r="H76" s="211" t="s">
        <v>55</v>
      </c>
      <c r="I76" s="211" t="s">
        <v>58</v>
      </c>
      <c r="J76" s="211" t="s">
        <v>696</v>
      </c>
      <c r="K76" s="210"/>
    </row>
    <row r="77" spans="2:11" customFormat="1" ht="17.25" customHeight="1">
      <c r="B77" s="209"/>
      <c r="C77" s="213" t="s">
        <v>697</v>
      </c>
      <c r="D77" s="213"/>
      <c r="E77" s="213"/>
      <c r="F77" s="214" t="s">
        <v>698</v>
      </c>
      <c r="G77" s="215"/>
      <c r="H77" s="213"/>
      <c r="I77" s="213"/>
      <c r="J77" s="213" t="s">
        <v>699</v>
      </c>
      <c r="K77" s="210"/>
    </row>
    <row r="78" spans="2:11" customFormat="1" ht="5.25" customHeight="1">
      <c r="B78" s="209"/>
      <c r="C78" s="216"/>
      <c r="D78" s="216"/>
      <c r="E78" s="216"/>
      <c r="F78" s="216"/>
      <c r="G78" s="217"/>
      <c r="H78" s="216"/>
      <c r="I78" s="216"/>
      <c r="J78" s="216"/>
      <c r="K78" s="210"/>
    </row>
    <row r="79" spans="2:11" customFormat="1" ht="15" customHeight="1">
      <c r="B79" s="209"/>
      <c r="C79" s="198" t="s">
        <v>54</v>
      </c>
      <c r="D79" s="218"/>
      <c r="E79" s="218"/>
      <c r="F79" s="219" t="s">
        <v>700</v>
      </c>
      <c r="G79" s="220"/>
      <c r="H79" s="198" t="s">
        <v>701</v>
      </c>
      <c r="I79" s="198" t="s">
        <v>702</v>
      </c>
      <c r="J79" s="198">
        <v>20</v>
      </c>
      <c r="K79" s="210"/>
    </row>
    <row r="80" spans="2:11" customFormat="1" ht="15" customHeight="1">
      <c r="B80" s="209"/>
      <c r="C80" s="198" t="s">
        <v>703</v>
      </c>
      <c r="D80" s="198"/>
      <c r="E80" s="198"/>
      <c r="F80" s="219" t="s">
        <v>700</v>
      </c>
      <c r="G80" s="220"/>
      <c r="H80" s="198" t="s">
        <v>704</v>
      </c>
      <c r="I80" s="198" t="s">
        <v>702</v>
      </c>
      <c r="J80" s="198">
        <v>120</v>
      </c>
      <c r="K80" s="210"/>
    </row>
    <row r="81" spans="2:11" customFormat="1" ht="15" customHeight="1">
      <c r="B81" s="221"/>
      <c r="C81" s="198" t="s">
        <v>705</v>
      </c>
      <c r="D81" s="198"/>
      <c r="E81" s="198"/>
      <c r="F81" s="219" t="s">
        <v>706</v>
      </c>
      <c r="G81" s="220"/>
      <c r="H81" s="198" t="s">
        <v>707</v>
      </c>
      <c r="I81" s="198" t="s">
        <v>702</v>
      </c>
      <c r="J81" s="198">
        <v>50</v>
      </c>
      <c r="K81" s="210"/>
    </row>
    <row r="82" spans="2:11" customFormat="1" ht="15" customHeight="1">
      <c r="B82" s="221"/>
      <c r="C82" s="198" t="s">
        <v>708</v>
      </c>
      <c r="D82" s="198"/>
      <c r="E82" s="198"/>
      <c r="F82" s="219" t="s">
        <v>700</v>
      </c>
      <c r="G82" s="220"/>
      <c r="H82" s="198" t="s">
        <v>709</v>
      </c>
      <c r="I82" s="198" t="s">
        <v>710</v>
      </c>
      <c r="J82" s="198"/>
      <c r="K82" s="210"/>
    </row>
    <row r="83" spans="2:11" customFormat="1" ht="15" customHeight="1">
      <c r="B83" s="221"/>
      <c r="C83" s="198" t="s">
        <v>711</v>
      </c>
      <c r="D83" s="198"/>
      <c r="E83" s="198"/>
      <c r="F83" s="219" t="s">
        <v>706</v>
      </c>
      <c r="G83" s="198"/>
      <c r="H83" s="198" t="s">
        <v>712</v>
      </c>
      <c r="I83" s="198" t="s">
        <v>702</v>
      </c>
      <c r="J83" s="198">
        <v>15</v>
      </c>
      <c r="K83" s="210"/>
    </row>
    <row r="84" spans="2:11" customFormat="1" ht="15" customHeight="1">
      <c r="B84" s="221"/>
      <c r="C84" s="198" t="s">
        <v>713</v>
      </c>
      <c r="D84" s="198"/>
      <c r="E84" s="198"/>
      <c r="F84" s="219" t="s">
        <v>706</v>
      </c>
      <c r="G84" s="198"/>
      <c r="H84" s="198" t="s">
        <v>714</v>
      </c>
      <c r="I84" s="198" t="s">
        <v>702</v>
      </c>
      <c r="J84" s="198">
        <v>15</v>
      </c>
      <c r="K84" s="210"/>
    </row>
    <row r="85" spans="2:11" customFormat="1" ht="15" customHeight="1">
      <c r="B85" s="221"/>
      <c r="C85" s="198" t="s">
        <v>715</v>
      </c>
      <c r="D85" s="198"/>
      <c r="E85" s="198"/>
      <c r="F85" s="219" t="s">
        <v>706</v>
      </c>
      <c r="G85" s="198"/>
      <c r="H85" s="198" t="s">
        <v>716</v>
      </c>
      <c r="I85" s="198" t="s">
        <v>702</v>
      </c>
      <c r="J85" s="198">
        <v>20</v>
      </c>
      <c r="K85" s="210"/>
    </row>
    <row r="86" spans="2:11" customFormat="1" ht="15" customHeight="1">
      <c r="B86" s="221"/>
      <c r="C86" s="198" t="s">
        <v>717</v>
      </c>
      <c r="D86" s="198"/>
      <c r="E86" s="198"/>
      <c r="F86" s="219" t="s">
        <v>706</v>
      </c>
      <c r="G86" s="198"/>
      <c r="H86" s="198" t="s">
        <v>718</v>
      </c>
      <c r="I86" s="198" t="s">
        <v>702</v>
      </c>
      <c r="J86" s="198">
        <v>20</v>
      </c>
      <c r="K86" s="210"/>
    </row>
    <row r="87" spans="2:11" customFormat="1" ht="15" customHeight="1">
      <c r="B87" s="221"/>
      <c r="C87" s="198" t="s">
        <v>719</v>
      </c>
      <c r="D87" s="198"/>
      <c r="E87" s="198"/>
      <c r="F87" s="219" t="s">
        <v>706</v>
      </c>
      <c r="G87" s="220"/>
      <c r="H87" s="198" t="s">
        <v>720</v>
      </c>
      <c r="I87" s="198" t="s">
        <v>702</v>
      </c>
      <c r="J87" s="198">
        <v>50</v>
      </c>
      <c r="K87" s="210"/>
    </row>
    <row r="88" spans="2:11" customFormat="1" ht="15" customHeight="1">
      <c r="B88" s="221"/>
      <c r="C88" s="198" t="s">
        <v>721</v>
      </c>
      <c r="D88" s="198"/>
      <c r="E88" s="198"/>
      <c r="F88" s="219" t="s">
        <v>706</v>
      </c>
      <c r="G88" s="220"/>
      <c r="H88" s="198" t="s">
        <v>722</v>
      </c>
      <c r="I88" s="198" t="s">
        <v>702</v>
      </c>
      <c r="J88" s="198">
        <v>20</v>
      </c>
      <c r="K88" s="210"/>
    </row>
    <row r="89" spans="2:11" customFormat="1" ht="15" customHeight="1">
      <c r="B89" s="221"/>
      <c r="C89" s="198" t="s">
        <v>723</v>
      </c>
      <c r="D89" s="198"/>
      <c r="E89" s="198"/>
      <c r="F89" s="219" t="s">
        <v>706</v>
      </c>
      <c r="G89" s="220"/>
      <c r="H89" s="198" t="s">
        <v>724</v>
      </c>
      <c r="I89" s="198" t="s">
        <v>702</v>
      </c>
      <c r="J89" s="198">
        <v>20</v>
      </c>
      <c r="K89" s="210"/>
    </row>
    <row r="90" spans="2:11" customFormat="1" ht="15" customHeight="1">
      <c r="B90" s="221"/>
      <c r="C90" s="198" t="s">
        <v>725</v>
      </c>
      <c r="D90" s="198"/>
      <c r="E90" s="198"/>
      <c r="F90" s="219" t="s">
        <v>706</v>
      </c>
      <c r="G90" s="220"/>
      <c r="H90" s="198" t="s">
        <v>726</v>
      </c>
      <c r="I90" s="198" t="s">
        <v>702</v>
      </c>
      <c r="J90" s="198">
        <v>50</v>
      </c>
      <c r="K90" s="210"/>
    </row>
    <row r="91" spans="2:11" customFormat="1" ht="15" customHeight="1">
      <c r="B91" s="221"/>
      <c r="C91" s="198" t="s">
        <v>727</v>
      </c>
      <c r="D91" s="198"/>
      <c r="E91" s="198"/>
      <c r="F91" s="219" t="s">
        <v>706</v>
      </c>
      <c r="G91" s="220"/>
      <c r="H91" s="198" t="s">
        <v>727</v>
      </c>
      <c r="I91" s="198" t="s">
        <v>702</v>
      </c>
      <c r="J91" s="198">
        <v>50</v>
      </c>
      <c r="K91" s="210"/>
    </row>
    <row r="92" spans="2:11" customFormat="1" ht="15" customHeight="1">
      <c r="B92" s="221"/>
      <c r="C92" s="198" t="s">
        <v>728</v>
      </c>
      <c r="D92" s="198"/>
      <c r="E92" s="198"/>
      <c r="F92" s="219" t="s">
        <v>706</v>
      </c>
      <c r="G92" s="220"/>
      <c r="H92" s="198" t="s">
        <v>729</v>
      </c>
      <c r="I92" s="198" t="s">
        <v>702</v>
      </c>
      <c r="J92" s="198">
        <v>255</v>
      </c>
      <c r="K92" s="210"/>
    </row>
    <row r="93" spans="2:11" customFormat="1" ht="15" customHeight="1">
      <c r="B93" s="221"/>
      <c r="C93" s="198" t="s">
        <v>730</v>
      </c>
      <c r="D93" s="198"/>
      <c r="E93" s="198"/>
      <c r="F93" s="219" t="s">
        <v>700</v>
      </c>
      <c r="G93" s="220"/>
      <c r="H93" s="198" t="s">
        <v>731</v>
      </c>
      <c r="I93" s="198" t="s">
        <v>732</v>
      </c>
      <c r="J93" s="198"/>
      <c r="K93" s="210"/>
    </row>
    <row r="94" spans="2:11" customFormat="1" ht="15" customHeight="1">
      <c r="B94" s="221"/>
      <c r="C94" s="198" t="s">
        <v>733</v>
      </c>
      <c r="D94" s="198"/>
      <c r="E94" s="198"/>
      <c r="F94" s="219" t="s">
        <v>700</v>
      </c>
      <c r="G94" s="220"/>
      <c r="H94" s="198" t="s">
        <v>734</v>
      </c>
      <c r="I94" s="198" t="s">
        <v>735</v>
      </c>
      <c r="J94" s="198"/>
      <c r="K94" s="210"/>
    </row>
    <row r="95" spans="2:11" customFormat="1" ht="15" customHeight="1">
      <c r="B95" s="221"/>
      <c r="C95" s="198" t="s">
        <v>736</v>
      </c>
      <c r="D95" s="198"/>
      <c r="E95" s="198"/>
      <c r="F95" s="219" t="s">
        <v>700</v>
      </c>
      <c r="G95" s="220"/>
      <c r="H95" s="198" t="s">
        <v>736</v>
      </c>
      <c r="I95" s="198" t="s">
        <v>735</v>
      </c>
      <c r="J95" s="198"/>
      <c r="K95" s="210"/>
    </row>
    <row r="96" spans="2:11" customFormat="1" ht="15" customHeight="1">
      <c r="B96" s="221"/>
      <c r="C96" s="198" t="s">
        <v>39</v>
      </c>
      <c r="D96" s="198"/>
      <c r="E96" s="198"/>
      <c r="F96" s="219" t="s">
        <v>700</v>
      </c>
      <c r="G96" s="220"/>
      <c r="H96" s="198" t="s">
        <v>737</v>
      </c>
      <c r="I96" s="198" t="s">
        <v>735</v>
      </c>
      <c r="J96" s="198"/>
      <c r="K96" s="210"/>
    </row>
    <row r="97" spans="2:11" customFormat="1" ht="15" customHeight="1">
      <c r="B97" s="221"/>
      <c r="C97" s="198" t="s">
        <v>49</v>
      </c>
      <c r="D97" s="198"/>
      <c r="E97" s="198"/>
      <c r="F97" s="219" t="s">
        <v>700</v>
      </c>
      <c r="G97" s="220"/>
      <c r="H97" s="198" t="s">
        <v>738</v>
      </c>
      <c r="I97" s="198" t="s">
        <v>735</v>
      </c>
      <c r="J97" s="198"/>
      <c r="K97" s="210"/>
    </row>
    <row r="98" spans="2:11" customFormat="1" ht="15" customHeight="1">
      <c r="B98" s="222"/>
      <c r="C98" s="223"/>
      <c r="D98" s="223"/>
      <c r="E98" s="223"/>
      <c r="F98" s="223"/>
      <c r="G98" s="223"/>
      <c r="H98" s="223"/>
      <c r="I98" s="223"/>
      <c r="J98" s="223"/>
      <c r="K98" s="224"/>
    </row>
    <row r="99" spans="2:11" customFormat="1" ht="18.7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5"/>
    </row>
    <row r="100" spans="2:11" customFormat="1" ht="18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</row>
    <row r="101" spans="2:11" customFormat="1" ht="7.5" customHeight="1">
      <c r="B101" s="206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2:11" customFormat="1" ht="45" customHeight="1">
      <c r="B102" s="209"/>
      <c r="C102" s="317" t="s">
        <v>739</v>
      </c>
      <c r="D102" s="317"/>
      <c r="E102" s="317"/>
      <c r="F102" s="317"/>
      <c r="G102" s="317"/>
      <c r="H102" s="317"/>
      <c r="I102" s="317"/>
      <c r="J102" s="317"/>
      <c r="K102" s="210"/>
    </row>
    <row r="103" spans="2:11" customFormat="1" ht="17.25" customHeight="1">
      <c r="B103" s="209"/>
      <c r="C103" s="211" t="s">
        <v>694</v>
      </c>
      <c r="D103" s="211"/>
      <c r="E103" s="211"/>
      <c r="F103" s="211" t="s">
        <v>695</v>
      </c>
      <c r="G103" s="212"/>
      <c r="H103" s="211" t="s">
        <v>55</v>
      </c>
      <c r="I103" s="211" t="s">
        <v>58</v>
      </c>
      <c r="J103" s="211" t="s">
        <v>696</v>
      </c>
      <c r="K103" s="210"/>
    </row>
    <row r="104" spans="2:11" customFormat="1" ht="17.25" customHeight="1">
      <c r="B104" s="209"/>
      <c r="C104" s="213" t="s">
        <v>697</v>
      </c>
      <c r="D104" s="213"/>
      <c r="E104" s="213"/>
      <c r="F104" s="214" t="s">
        <v>698</v>
      </c>
      <c r="G104" s="215"/>
      <c r="H104" s="213"/>
      <c r="I104" s="213"/>
      <c r="J104" s="213" t="s">
        <v>699</v>
      </c>
      <c r="K104" s="210"/>
    </row>
    <row r="105" spans="2:11" customFormat="1" ht="5.25" customHeight="1">
      <c r="B105" s="209"/>
      <c r="C105" s="211"/>
      <c r="D105" s="211"/>
      <c r="E105" s="211"/>
      <c r="F105" s="211"/>
      <c r="G105" s="227"/>
      <c r="H105" s="211"/>
      <c r="I105" s="211"/>
      <c r="J105" s="211"/>
      <c r="K105" s="210"/>
    </row>
    <row r="106" spans="2:11" customFormat="1" ht="15" customHeight="1">
      <c r="B106" s="209"/>
      <c r="C106" s="198" t="s">
        <v>54</v>
      </c>
      <c r="D106" s="218"/>
      <c r="E106" s="218"/>
      <c r="F106" s="219" t="s">
        <v>700</v>
      </c>
      <c r="G106" s="198"/>
      <c r="H106" s="198" t="s">
        <v>740</v>
      </c>
      <c r="I106" s="198" t="s">
        <v>702</v>
      </c>
      <c r="J106" s="198">
        <v>20</v>
      </c>
      <c r="K106" s="210"/>
    </row>
    <row r="107" spans="2:11" customFormat="1" ht="15" customHeight="1">
      <c r="B107" s="209"/>
      <c r="C107" s="198" t="s">
        <v>703</v>
      </c>
      <c r="D107" s="198"/>
      <c r="E107" s="198"/>
      <c r="F107" s="219" t="s">
        <v>700</v>
      </c>
      <c r="G107" s="198"/>
      <c r="H107" s="198" t="s">
        <v>740</v>
      </c>
      <c r="I107" s="198" t="s">
        <v>702</v>
      </c>
      <c r="J107" s="198">
        <v>120</v>
      </c>
      <c r="K107" s="210"/>
    </row>
    <row r="108" spans="2:11" customFormat="1" ht="15" customHeight="1">
      <c r="B108" s="221"/>
      <c r="C108" s="198" t="s">
        <v>705</v>
      </c>
      <c r="D108" s="198"/>
      <c r="E108" s="198"/>
      <c r="F108" s="219" t="s">
        <v>706</v>
      </c>
      <c r="G108" s="198"/>
      <c r="H108" s="198" t="s">
        <v>740</v>
      </c>
      <c r="I108" s="198" t="s">
        <v>702</v>
      </c>
      <c r="J108" s="198">
        <v>50</v>
      </c>
      <c r="K108" s="210"/>
    </row>
    <row r="109" spans="2:11" customFormat="1" ht="15" customHeight="1">
      <c r="B109" s="221"/>
      <c r="C109" s="198" t="s">
        <v>708</v>
      </c>
      <c r="D109" s="198"/>
      <c r="E109" s="198"/>
      <c r="F109" s="219" t="s">
        <v>700</v>
      </c>
      <c r="G109" s="198"/>
      <c r="H109" s="198" t="s">
        <v>740</v>
      </c>
      <c r="I109" s="198" t="s">
        <v>710</v>
      </c>
      <c r="J109" s="198"/>
      <c r="K109" s="210"/>
    </row>
    <row r="110" spans="2:11" customFormat="1" ht="15" customHeight="1">
      <c r="B110" s="221"/>
      <c r="C110" s="198" t="s">
        <v>719</v>
      </c>
      <c r="D110" s="198"/>
      <c r="E110" s="198"/>
      <c r="F110" s="219" t="s">
        <v>706</v>
      </c>
      <c r="G110" s="198"/>
      <c r="H110" s="198" t="s">
        <v>740</v>
      </c>
      <c r="I110" s="198" t="s">
        <v>702</v>
      </c>
      <c r="J110" s="198">
        <v>50</v>
      </c>
      <c r="K110" s="210"/>
    </row>
    <row r="111" spans="2:11" customFormat="1" ht="15" customHeight="1">
      <c r="B111" s="221"/>
      <c r="C111" s="198" t="s">
        <v>727</v>
      </c>
      <c r="D111" s="198"/>
      <c r="E111" s="198"/>
      <c r="F111" s="219" t="s">
        <v>706</v>
      </c>
      <c r="G111" s="198"/>
      <c r="H111" s="198" t="s">
        <v>740</v>
      </c>
      <c r="I111" s="198" t="s">
        <v>702</v>
      </c>
      <c r="J111" s="198">
        <v>50</v>
      </c>
      <c r="K111" s="210"/>
    </row>
    <row r="112" spans="2:11" customFormat="1" ht="15" customHeight="1">
      <c r="B112" s="221"/>
      <c r="C112" s="198" t="s">
        <v>725</v>
      </c>
      <c r="D112" s="198"/>
      <c r="E112" s="198"/>
      <c r="F112" s="219" t="s">
        <v>706</v>
      </c>
      <c r="G112" s="198"/>
      <c r="H112" s="198" t="s">
        <v>740</v>
      </c>
      <c r="I112" s="198" t="s">
        <v>702</v>
      </c>
      <c r="J112" s="198">
        <v>50</v>
      </c>
      <c r="K112" s="210"/>
    </row>
    <row r="113" spans="2:11" customFormat="1" ht="15" customHeight="1">
      <c r="B113" s="221"/>
      <c r="C113" s="198" t="s">
        <v>54</v>
      </c>
      <c r="D113" s="198"/>
      <c r="E113" s="198"/>
      <c r="F113" s="219" t="s">
        <v>700</v>
      </c>
      <c r="G113" s="198"/>
      <c r="H113" s="198" t="s">
        <v>741</v>
      </c>
      <c r="I113" s="198" t="s">
        <v>702</v>
      </c>
      <c r="J113" s="198">
        <v>20</v>
      </c>
      <c r="K113" s="210"/>
    </row>
    <row r="114" spans="2:11" customFormat="1" ht="15" customHeight="1">
      <c r="B114" s="221"/>
      <c r="C114" s="198" t="s">
        <v>742</v>
      </c>
      <c r="D114" s="198"/>
      <c r="E114" s="198"/>
      <c r="F114" s="219" t="s">
        <v>700</v>
      </c>
      <c r="G114" s="198"/>
      <c r="H114" s="198" t="s">
        <v>743</v>
      </c>
      <c r="I114" s="198" t="s">
        <v>702</v>
      </c>
      <c r="J114" s="198">
        <v>120</v>
      </c>
      <c r="K114" s="210"/>
    </row>
    <row r="115" spans="2:11" customFormat="1" ht="15" customHeight="1">
      <c r="B115" s="221"/>
      <c r="C115" s="198" t="s">
        <v>39</v>
      </c>
      <c r="D115" s="198"/>
      <c r="E115" s="198"/>
      <c r="F115" s="219" t="s">
        <v>700</v>
      </c>
      <c r="G115" s="198"/>
      <c r="H115" s="198" t="s">
        <v>744</v>
      </c>
      <c r="I115" s="198" t="s">
        <v>735</v>
      </c>
      <c r="J115" s="198"/>
      <c r="K115" s="210"/>
    </row>
    <row r="116" spans="2:11" customFormat="1" ht="15" customHeight="1">
      <c r="B116" s="221"/>
      <c r="C116" s="198" t="s">
        <v>49</v>
      </c>
      <c r="D116" s="198"/>
      <c r="E116" s="198"/>
      <c r="F116" s="219" t="s">
        <v>700</v>
      </c>
      <c r="G116" s="198"/>
      <c r="H116" s="198" t="s">
        <v>745</v>
      </c>
      <c r="I116" s="198" t="s">
        <v>735</v>
      </c>
      <c r="J116" s="198"/>
      <c r="K116" s="210"/>
    </row>
    <row r="117" spans="2:11" customFormat="1" ht="15" customHeight="1">
      <c r="B117" s="221"/>
      <c r="C117" s="198" t="s">
        <v>58</v>
      </c>
      <c r="D117" s="198"/>
      <c r="E117" s="198"/>
      <c r="F117" s="219" t="s">
        <v>700</v>
      </c>
      <c r="G117" s="198"/>
      <c r="H117" s="198" t="s">
        <v>746</v>
      </c>
      <c r="I117" s="198" t="s">
        <v>747</v>
      </c>
      <c r="J117" s="198"/>
      <c r="K117" s="210"/>
    </row>
    <row r="118" spans="2:11" customFormat="1" ht="15" customHeight="1">
      <c r="B118" s="222"/>
      <c r="C118" s="228"/>
      <c r="D118" s="228"/>
      <c r="E118" s="228"/>
      <c r="F118" s="228"/>
      <c r="G118" s="228"/>
      <c r="H118" s="228"/>
      <c r="I118" s="228"/>
      <c r="J118" s="228"/>
      <c r="K118" s="224"/>
    </row>
    <row r="119" spans="2:11" customFormat="1" ht="18.75" customHeight="1">
      <c r="B119" s="229"/>
      <c r="C119" s="230"/>
      <c r="D119" s="230"/>
      <c r="E119" s="230"/>
      <c r="F119" s="231"/>
      <c r="G119" s="230"/>
      <c r="H119" s="230"/>
      <c r="I119" s="230"/>
      <c r="J119" s="230"/>
      <c r="K119" s="229"/>
    </row>
    <row r="120" spans="2:11" customFormat="1" ht="18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</row>
    <row r="121" spans="2:11" customFormat="1" ht="7.5" customHeight="1">
      <c r="B121" s="232"/>
      <c r="C121" s="233"/>
      <c r="D121" s="233"/>
      <c r="E121" s="233"/>
      <c r="F121" s="233"/>
      <c r="G121" s="233"/>
      <c r="H121" s="233"/>
      <c r="I121" s="233"/>
      <c r="J121" s="233"/>
      <c r="K121" s="234"/>
    </row>
    <row r="122" spans="2:11" customFormat="1" ht="45" customHeight="1">
      <c r="B122" s="235"/>
      <c r="C122" s="315" t="s">
        <v>748</v>
      </c>
      <c r="D122" s="315"/>
      <c r="E122" s="315"/>
      <c r="F122" s="315"/>
      <c r="G122" s="315"/>
      <c r="H122" s="315"/>
      <c r="I122" s="315"/>
      <c r="J122" s="315"/>
      <c r="K122" s="236"/>
    </row>
    <row r="123" spans="2:11" customFormat="1" ht="17.25" customHeight="1">
      <c r="B123" s="237"/>
      <c r="C123" s="211" t="s">
        <v>694</v>
      </c>
      <c r="D123" s="211"/>
      <c r="E123" s="211"/>
      <c r="F123" s="211" t="s">
        <v>695</v>
      </c>
      <c r="G123" s="212"/>
      <c r="H123" s="211" t="s">
        <v>55</v>
      </c>
      <c r="I123" s="211" t="s">
        <v>58</v>
      </c>
      <c r="J123" s="211" t="s">
        <v>696</v>
      </c>
      <c r="K123" s="238"/>
    </row>
    <row r="124" spans="2:11" customFormat="1" ht="17.25" customHeight="1">
      <c r="B124" s="237"/>
      <c r="C124" s="213" t="s">
        <v>697</v>
      </c>
      <c r="D124" s="213"/>
      <c r="E124" s="213"/>
      <c r="F124" s="214" t="s">
        <v>698</v>
      </c>
      <c r="G124" s="215"/>
      <c r="H124" s="213"/>
      <c r="I124" s="213"/>
      <c r="J124" s="213" t="s">
        <v>699</v>
      </c>
      <c r="K124" s="238"/>
    </row>
    <row r="125" spans="2:11" customFormat="1" ht="5.25" customHeight="1">
      <c r="B125" s="239"/>
      <c r="C125" s="216"/>
      <c r="D125" s="216"/>
      <c r="E125" s="216"/>
      <c r="F125" s="216"/>
      <c r="G125" s="240"/>
      <c r="H125" s="216"/>
      <c r="I125" s="216"/>
      <c r="J125" s="216"/>
      <c r="K125" s="241"/>
    </row>
    <row r="126" spans="2:11" customFormat="1" ht="15" customHeight="1">
      <c r="B126" s="239"/>
      <c r="C126" s="198" t="s">
        <v>703</v>
      </c>
      <c r="D126" s="218"/>
      <c r="E126" s="218"/>
      <c r="F126" s="219" t="s">
        <v>700</v>
      </c>
      <c r="G126" s="198"/>
      <c r="H126" s="198" t="s">
        <v>740</v>
      </c>
      <c r="I126" s="198" t="s">
        <v>702</v>
      </c>
      <c r="J126" s="198">
        <v>120</v>
      </c>
      <c r="K126" s="242"/>
    </row>
    <row r="127" spans="2:11" customFormat="1" ht="15" customHeight="1">
      <c r="B127" s="239"/>
      <c r="C127" s="198" t="s">
        <v>749</v>
      </c>
      <c r="D127" s="198"/>
      <c r="E127" s="198"/>
      <c r="F127" s="219" t="s">
        <v>700</v>
      </c>
      <c r="G127" s="198"/>
      <c r="H127" s="198" t="s">
        <v>750</v>
      </c>
      <c r="I127" s="198" t="s">
        <v>702</v>
      </c>
      <c r="J127" s="198" t="s">
        <v>751</v>
      </c>
      <c r="K127" s="242"/>
    </row>
    <row r="128" spans="2:11" customFormat="1" ht="15" customHeight="1">
      <c r="B128" s="239"/>
      <c r="C128" s="198" t="s">
        <v>648</v>
      </c>
      <c r="D128" s="198"/>
      <c r="E128" s="198"/>
      <c r="F128" s="219" t="s">
        <v>700</v>
      </c>
      <c r="G128" s="198"/>
      <c r="H128" s="198" t="s">
        <v>752</v>
      </c>
      <c r="I128" s="198" t="s">
        <v>702</v>
      </c>
      <c r="J128" s="198" t="s">
        <v>751</v>
      </c>
      <c r="K128" s="242"/>
    </row>
    <row r="129" spans="2:11" customFormat="1" ht="15" customHeight="1">
      <c r="B129" s="239"/>
      <c r="C129" s="198" t="s">
        <v>711</v>
      </c>
      <c r="D129" s="198"/>
      <c r="E129" s="198"/>
      <c r="F129" s="219" t="s">
        <v>706</v>
      </c>
      <c r="G129" s="198"/>
      <c r="H129" s="198" t="s">
        <v>712</v>
      </c>
      <c r="I129" s="198" t="s">
        <v>702</v>
      </c>
      <c r="J129" s="198">
        <v>15</v>
      </c>
      <c r="K129" s="242"/>
    </row>
    <row r="130" spans="2:11" customFormat="1" ht="15" customHeight="1">
      <c r="B130" s="239"/>
      <c r="C130" s="198" t="s">
        <v>713</v>
      </c>
      <c r="D130" s="198"/>
      <c r="E130" s="198"/>
      <c r="F130" s="219" t="s">
        <v>706</v>
      </c>
      <c r="G130" s="198"/>
      <c r="H130" s="198" t="s">
        <v>714</v>
      </c>
      <c r="I130" s="198" t="s">
        <v>702</v>
      </c>
      <c r="J130" s="198">
        <v>15</v>
      </c>
      <c r="K130" s="242"/>
    </row>
    <row r="131" spans="2:11" customFormat="1" ht="15" customHeight="1">
      <c r="B131" s="239"/>
      <c r="C131" s="198" t="s">
        <v>715</v>
      </c>
      <c r="D131" s="198"/>
      <c r="E131" s="198"/>
      <c r="F131" s="219" t="s">
        <v>706</v>
      </c>
      <c r="G131" s="198"/>
      <c r="H131" s="198" t="s">
        <v>716</v>
      </c>
      <c r="I131" s="198" t="s">
        <v>702</v>
      </c>
      <c r="J131" s="198">
        <v>20</v>
      </c>
      <c r="K131" s="242"/>
    </row>
    <row r="132" spans="2:11" customFormat="1" ht="15" customHeight="1">
      <c r="B132" s="239"/>
      <c r="C132" s="198" t="s">
        <v>717</v>
      </c>
      <c r="D132" s="198"/>
      <c r="E132" s="198"/>
      <c r="F132" s="219" t="s">
        <v>706</v>
      </c>
      <c r="G132" s="198"/>
      <c r="H132" s="198" t="s">
        <v>718</v>
      </c>
      <c r="I132" s="198" t="s">
        <v>702</v>
      </c>
      <c r="J132" s="198">
        <v>20</v>
      </c>
      <c r="K132" s="242"/>
    </row>
    <row r="133" spans="2:11" customFormat="1" ht="15" customHeight="1">
      <c r="B133" s="239"/>
      <c r="C133" s="198" t="s">
        <v>705</v>
      </c>
      <c r="D133" s="198"/>
      <c r="E133" s="198"/>
      <c r="F133" s="219" t="s">
        <v>706</v>
      </c>
      <c r="G133" s="198"/>
      <c r="H133" s="198" t="s">
        <v>740</v>
      </c>
      <c r="I133" s="198" t="s">
        <v>702</v>
      </c>
      <c r="J133" s="198">
        <v>50</v>
      </c>
      <c r="K133" s="242"/>
    </row>
    <row r="134" spans="2:11" customFormat="1" ht="15" customHeight="1">
      <c r="B134" s="239"/>
      <c r="C134" s="198" t="s">
        <v>719</v>
      </c>
      <c r="D134" s="198"/>
      <c r="E134" s="198"/>
      <c r="F134" s="219" t="s">
        <v>706</v>
      </c>
      <c r="G134" s="198"/>
      <c r="H134" s="198" t="s">
        <v>740</v>
      </c>
      <c r="I134" s="198" t="s">
        <v>702</v>
      </c>
      <c r="J134" s="198">
        <v>50</v>
      </c>
      <c r="K134" s="242"/>
    </row>
    <row r="135" spans="2:11" customFormat="1" ht="15" customHeight="1">
      <c r="B135" s="239"/>
      <c r="C135" s="198" t="s">
        <v>725</v>
      </c>
      <c r="D135" s="198"/>
      <c r="E135" s="198"/>
      <c r="F135" s="219" t="s">
        <v>706</v>
      </c>
      <c r="G135" s="198"/>
      <c r="H135" s="198" t="s">
        <v>740</v>
      </c>
      <c r="I135" s="198" t="s">
        <v>702</v>
      </c>
      <c r="J135" s="198">
        <v>50</v>
      </c>
      <c r="K135" s="242"/>
    </row>
    <row r="136" spans="2:11" customFormat="1" ht="15" customHeight="1">
      <c r="B136" s="239"/>
      <c r="C136" s="198" t="s">
        <v>727</v>
      </c>
      <c r="D136" s="198"/>
      <c r="E136" s="198"/>
      <c r="F136" s="219" t="s">
        <v>706</v>
      </c>
      <c r="G136" s="198"/>
      <c r="H136" s="198" t="s">
        <v>740</v>
      </c>
      <c r="I136" s="198" t="s">
        <v>702</v>
      </c>
      <c r="J136" s="198">
        <v>50</v>
      </c>
      <c r="K136" s="242"/>
    </row>
    <row r="137" spans="2:11" customFormat="1" ht="15" customHeight="1">
      <c r="B137" s="239"/>
      <c r="C137" s="198" t="s">
        <v>728</v>
      </c>
      <c r="D137" s="198"/>
      <c r="E137" s="198"/>
      <c r="F137" s="219" t="s">
        <v>706</v>
      </c>
      <c r="G137" s="198"/>
      <c r="H137" s="198" t="s">
        <v>753</v>
      </c>
      <c r="I137" s="198" t="s">
        <v>702</v>
      </c>
      <c r="J137" s="198">
        <v>255</v>
      </c>
      <c r="K137" s="242"/>
    </row>
    <row r="138" spans="2:11" customFormat="1" ht="15" customHeight="1">
      <c r="B138" s="239"/>
      <c r="C138" s="198" t="s">
        <v>730</v>
      </c>
      <c r="D138" s="198"/>
      <c r="E138" s="198"/>
      <c r="F138" s="219" t="s">
        <v>700</v>
      </c>
      <c r="G138" s="198"/>
      <c r="H138" s="198" t="s">
        <v>754</v>
      </c>
      <c r="I138" s="198" t="s">
        <v>732</v>
      </c>
      <c r="J138" s="198"/>
      <c r="K138" s="242"/>
    </row>
    <row r="139" spans="2:11" customFormat="1" ht="15" customHeight="1">
      <c r="B139" s="239"/>
      <c r="C139" s="198" t="s">
        <v>733</v>
      </c>
      <c r="D139" s="198"/>
      <c r="E139" s="198"/>
      <c r="F139" s="219" t="s">
        <v>700</v>
      </c>
      <c r="G139" s="198"/>
      <c r="H139" s="198" t="s">
        <v>755</v>
      </c>
      <c r="I139" s="198" t="s">
        <v>735</v>
      </c>
      <c r="J139" s="198"/>
      <c r="K139" s="242"/>
    </row>
    <row r="140" spans="2:11" customFormat="1" ht="15" customHeight="1">
      <c r="B140" s="239"/>
      <c r="C140" s="198" t="s">
        <v>736</v>
      </c>
      <c r="D140" s="198"/>
      <c r="E140" s="198"/>
      <c r="F140" s="219" t="s">
        <v>700</v>
      </c>
      <c r="G140" s="198"/>
      <c r="H140" s="198" t="s">
        <v>736</v>
      </c>
      <c r="I140" s="198" t="s">
        <v>735</v>
      </c>
      <c r="J140" s="198"/>
      <c r="K140" s="242"/>
    </row>
    <row r="141" spans="2:11" customFormat="1" ht="15" customHeight="1">
      <c r="B141" s="239"/>
      <c r="C141" s="198" t="s">
        <v>39</v>
      </c>
      <c r="D141" s="198"/>
      <c r="E141" s="198"/>
      <c r="F141" s="219" t="s">
        <v>700</v>
      </c>
      <c r="G141" s="198"/>
      <c r="H141" s="198" t="s">
        <v>756</v>
      </c>
      <c r="I141" s="198" t="s">
        <v>735</v>
      </c>
      <c r="J141" s="198"/>
      <c r="K141" s="242"/>
    </row>
    <row r="142" spans="2:11" customFormat="1" ht="15" customHeight="1">
      <c r="B142" s="239"/>
      <c r="C142" s="198" t="s">
        <v>757</v>
      </c>
      <c r="D142" s="198"/>
      <c r="E142" s="198"/>
      <c r="F142" s="219" t="s">
        <v>700</v>
      </c>
      <c r="G142" s="198"/>
      <c r="H142" s="198" t="s">
        <v>758</v>
      </c>
      <c r="I142" s="198" t="s">
        <v>735</v>
      </c>
      <c r="J142" s="198"/>
      <c r="K142" s="242"/>
    </row>
    <row r="143" spans="2:11" customFormat="1" ht="15" customHeight="1">
      <c r="B143" s="243"/>
      <c r="C143" s="244"/>
      <c r="D143" s="244"/>
      <c r="E143" s="244"/>
      <c r="F143" s="244"/>
      <c r="G143" s="244"/>
      <c r="H143" s="244"/>
      <c r="I143" s="244"/>
      <c r="J143" s="244"/>
      <c r="K143" s="245"/>
    </row>
    <row r="144" spans="2:11" customFormat="1" ht="18.75" customHeight="1">
      <c r="B144" s="230"/>
      <c r="C144" s="230"/>
      <c r="D144" s="230"/>
      <c r="E144" s="230"/>
      <c r="F144" s="231"/>
      <c r="G144" s="230"/>
      <c r="H144" s="230"/>
      <c r="I144" s="230"/>
      <c r="J144" s="230"/>
      <c r="K144" s="230"/>
    </row>
    <row r="145" spans="2:11" customFormat="1" ht="18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</row>
    <row r="146" spans="2:11" customFormat="1" ht="7.5" customHeight="1">
      <c r="B146" s="206"/>
      <c r="C146" s="207"/>
      <c r="D146" s="207"/>
      <c r="E146" s="207"/>
      <c r="F146" s="207"/>
      <c r="G146" s="207"/>
      <c r="H146" s="207"/>
      <c r="I146" s="207"/>
      <c r="J146" s="207"/>
      <c r="K146" s="208"/>
    </row>
    <row r="147" spans="2:11" customFormat="1" ht="45" customHeight="1">
      <c r="B147" s="209"/>
      <c r="C147" s="317" t="s">
        <v>759</v>
      </c>
      <c r="D147" s="317"/>
      <c r="E147" s="317"/>
      <c r="F147" s="317"/>
      <c r="G147" s="317"/>
      <c r="H147" s="317"/>
      <c r="I147" s="317"/>
      <c r="J147" s="317"/>
      <c r="K147" s="210"/>
    </row>
    <row r="148" spans="2:11" customFormat="1" ht="17.25" customHeight="1">
      <c r="B148" s="209"/>
      <c r="C148" s="211" t="s">
        <v>694</v>
      </c>
      <c r="D148" s="211"/>
      <c r="E148" s="211"/>
      <c r="F148" s="211" t="s">
        <v>695</v>
      </c>
      <c r="G148" s="212"/>
      <c r="H148" s="211" t="s">
        <v>55</v>
      </c>
      <c r="I148" s="211" t="s">
        <v>58</v>
      </c>
      <c r="J148" s="211" t="s">
        <v>696</v>
      </c>
      <c r="K148" s="210"/>
    </row>
    <row r="149" spans="2:11" customFormat="1" ht="17.25" customHeight="1">
      <c r="B149" s="209"/>
      <c r="C149" s="213" t="s">
        <v>697</v>
      </c>
      <c r="D149" s="213"/>
      <c r="E149" s="213"/>
      <c r="F149" s="214" t="s">
        <v>698</v>
      </c>
      <c r="G149" s="215"/>
      <c r="H149" s="213"/>
      <c r="I149" s="213"/>
      <c r="J149" s="213" t="s">
        <v>699</v>
      </c>
      <c r="K149" s="210"/>
    </row>
    <row r="150" spans="2:11" customFormat="1" ht="5.25" customHeight="1">
      <c r="B150" s="221"/>
      <c r="C150" s="216"/>
      <c r="D150" s="216"/>
      <c r="E150" s="216"/>
      <c r="F150" s="216"/>
      <c r="G150" s="217"/>
      <c r="H150" s="216"/>
      <c r="I150" s="216"/>
      <c r="J150" s="216"/>
      <c r="K150" s="242"/>
    </row>
    <row r="151" spans="2:11" customFormat="1" ht="15" customHeight="1">
      <c r="B151" s="221"/>
      <c r="C151" s="246" t="s">
        <v>703</v>
      </c>
      <c r="D151" s="198"/>
      <c r="E151" s="198"/>
      <c r="F151" s="247" t="s">
        <v>700</v>
      </c>
      <c r="G151" s="198"/>
      <c r="H151" s="246" t="s">
        <v>740</v>
      </c>
      <c r="I151" s="246" t="s">
        <v>702</v>
      </c>
      <c r="J151" s="246">
        <v>120</v>
      </c>
      <c r="K151" s="242"/>
    </row>
    <row r="152" spans="2:11" customFormat="1" ht="15" customHeight="1">
      <c r="B152" s="221"/>
      <c r="C152" s="246" t="s">
        <v>749</v>
      </c>
      <c r="D152" s="198"/>
      <c r="E152" s="198"/>
      <c r="F152" s="247" t="s">
        <v>700</v>
      </c>
      <c r="G152" s="198"/>
      <c r="H152" s="246" t="s">
        <v>760</v>
      </c>
      <c r="I152" s="246" t="s">
        <v>702</v>
      </c>
      <c r="J152" s="246" t="s">
        <v>751</v>
      </c>
      <c r="K152" s="242"/>
    </row>
    <row r="153" spans="2:11" customFormat="1" ht="15" customHeight="1">
      <c r="B153" s="221"/>
      <c r="C153" s="246" t="s">
        <v>648</v>
      </c>
      <c r="D153" s="198"/>
      <c r="E153" s="198"/>
      <c r="F153" s="247" t="s">
        <v>700</v>
      </c>
      <c r="G153" s="198"/>
      <c r="H153" s="246" t="s">
        <v>761</v>
      </c>
      <c r="I153" s="246" t="s">
        <v>702</v>
      </c>
      <c r="J153" s="246" t="s">
        <v>751</v>
      </c>
      <c r="K153" s="242"/>
    </row>
    <row r="154" spans="2:11" customFormat="1" ht="15" customHeight="1">
      <c r="B154" s="221"/>
      <c r="C154" s="246" t="s">
        <v>705</v>
      </c>
      <c r="D154" s="198"/>
      <c r="E154" s="198"/>
      <c r="F154" s="247" t="s">
        <v>706</v>
      </c>
      <c r="G154" s="198"/>
      <c r="H154" s="246" t="s">
        <v>740</v>
      </c>
      <c r="I154" s="246" t="s">
        <v>702</v>
      </c>
      <c r="J154" s="246">
        <v>50</v>
      </c>
      <c r="K154" s="242"/>
    </row>
    <row r="155" spans="2:11" customFormat="1" ht="15" customHeight="1">
      <c r="B155" s="221"/>
      <c r="C155" s="246" t="s">
        <v>708</v>
      </c>
      <c r="D155" s="198"/>
      <c r="E155" s="198"/>
      <c r="F155" s="247" t="s">
        <v>700</v>
      </c>
      <c r="G155" s="198"/>
      <c r="H155" s="246" t="s">
        <v>740</v>
      </c>
      <c r="I155" s="246" t="s">
        <v>710</v>
      </c>
      <c r="J155" s="246"/>
      <c r="K155" s="242"/>
    </row>
    <row r="156" spans="2:11" customFormat="1" ht="15" customHeight="1">
      <c r="B156" s="221"/>
      <c r="C156" s="246" t="s">
        <v>719</v>
      </c>
      <c r="D156" s="198"/>
      <c r="E156" s="198"/>
      <c r="F156" s="247" t="s">
        <v>706</v>
      </c>
      <c r="G156" s="198"/>
      <c r="H156" s="246" t="s">
        <v>740</v>
      </c>
      <c r="I156" s="246" t="s">
        <v>702</v>
      </c>
      <c r="J156" s="246">
        <v>50</v>
      </c>
      <c r="K156" s="242"/>
    </row>
    <row r="157" spans="2:11" customFormat="1" ht="15" customHeight="1">
      <c r="B157" s="221"/>
      <c r="C157" s="246" t="s">
        <v>727</v>
      </c>
      <c r="D157" s="198"/>
      <c r="E157" s="198"/>
      <c r="F157" s="247" t="s">
        <v>706</v>
      </c>
      <c r="G157" s="198"/>
      <c r="H157" s="246" t="s">
        <v>740</v>
      </c>
      <c r="I157" s="246" t="s">
        <v>702</v>
      </c>
      <c r="J157" s="246">
        <v>50</v>
      </c>
      <c r="K157" s="242"/>
    </row>
    <row r="158" spans="2:11" customFormat="1" ht="15" customHeight="1">
      <c r="B158" s="221"/>
      <c r="C158" s="246" t="s">
        <v>725</v>
      </c>
      <c r="D158" s="198"/>
      <c r="E158" s="198"/>
      <c r="F158" s="247" t="s">
        <v>706</v>
      </c>
      <c r="G158" s="198"/>
      <c r="H158" s="246" t="s">
        <v>740</v>
      </c>
      <c r="I158" s="246" t="s">
        <v>702</v>
      </c>
      <c r="J158" s="246">
        <v>50</v>
      </c>
      <c r="K158" s="242"/>
    </row>
    <row r="159" spans="2:11" customFormat="1" ht="15" customHeight="1">
      <c r="B159" s="221"/>
      <c r="C159" s="246" t="s">
        <v>94</v>
      </c>
      <c r="D159" s="198"/>
      <c r="E159" s="198"/>
      <c r="F159" s="247" t="s">
        <v>700</v>
      </c>
      <c r="G159" s="198"/>
      <c r="H159" s="246" t="s">
        <v>762</v>
      </c>
      <c r="I159" s="246" t="s">
        <v>702</v>
      </c>
      <c r="J159" s="246" t="s">
        <v>763</v>
      </c>
      <c r="K159" s="242"/>
    </row>
    <row r="160" spans="2:11" customFormat="1" ht="15" customHeight="1">
      <c r="B160" s="221"/>
      <c r="C160" s="246" t="s">
        <v>764</v>
      </c>
      <c r="D160" s="198"/>
      <c r="E160" s="198"/>
      <c r="F160" s="247" t="s">
        <v>700</v>
      </c>
      <c r="G160" s="198"/>
      <c r="H160" s="246" t="s">
        <v>765</v>
      </c>
      <c r="I160" s="246" t="s">
        <v>735</v>
      </c>
      <c r="J160" s="246"/>
      <c r="K160" s="242"/>
    </row>
    <row r="161" spans="2:11" customFormat="1" ht="15" customHeight="1">
      <c r="B161" s="248"/>
      <c r="C161" s="249"/>
      <c r="D161" s="249"/>
      <c r="E161" s="249"/>
      <c r="F161" s="249"/>
      <c r="G161" s="249"/>
      <c r="H161" s="249"/>
      <c r="I161" s="249"/>
      <c r="J161" s="249"/>
      <c r="K161" s="250"/>
    </row>
    <row r="162" spans="2:11" customFormat="1" ht="18.75" customHeight="1">
      <c r="B162" s="230"/>
      <c r="C162" s="240"/>
      <c r="D162" s="240"/>
      <c r="E162" s="240"/>
      <c r="F162" s="251"/>
      <c r="G162" s="240"/>
      <c r="H162" s="240"/>
      <c r="I162" s="240"/>
      <c r="J162" s="240"/>
      <c r="K162" s="230"/>
    </row>
    <row r="163" spans="2:11" customFormat="1" ht="18.75" customHeight="1">
      <c r="B163" s="230"/>
      <c r="C163" s="240"/>
      <c r="D163" s="240"/>
      <c r="E163" s="240"/>
      <c r="F163" s="251"/>
      <c r="G163" s="240"/>
      <c r="H163" s="240"/>
      <c r="I163" s="240"/>
      <c r="J163" s="240"/>
      <c r="K163" s="230"/>
    </row>
    <row r="164" spans="2:11" customFormat="1" ht="18.75" customHeight="1">
      <c r="B164" s="230"/>
      <c r="C164" s="240"/>
      <c r="D164" s="240"/>
      <c r="E164" s="240"/>
      <c r="F164" s="251"/>
      <c r="G164" s="240"/>
      <c r="H164" s="240"/>
      <c r="I164" s="240"/>
      <c r="J164" s="240"/>
      <c r="K164" s="230"/>
    </row>
    <row r="165" spans="2:11" customFormat="1" ht="18.75" customHeight="1">
      <c r="B165" s="230"/>
      <c r="C165" s="240"/>
      <c r="D165" s="240"/>
      <c r="E165" s="240"/>
      <c r="F165" s="251"/>
      <c r="G165" s="240"/>
      <c r="H165" s="240"/>
      <c r="I165" s="240"/>
      <c r="J165" s="240"/>
      <c r="K165" s="230"/>
    </row>
    <row r="166" spans="2:11" customFormat="1" ht="18.75" customHeight="1">
      <c r="B166" s="230"/>
      <c r="C166" s="240"/>
      <c r="D166" s="240"/>
      <c r="E166" s="240"/>
      <c r="F166" s="251"/>
      <c r="G166" s="240"/>
      <c r="H166" s="240"/>
      <c r="I166" s="240"/>
      <c r="J166" s="240"/>
      <c r="K166" s="230"/>
    </row>
    <row r="167" spans="2:11" customFormat="1" ht="18.75" customHeight="1">
      <c r="B167" s="230"/>
      <c r="C167" s="240"/>
      <c r="D167" s="240"/>
      <c r="E167" s="240"/>
      <c r="F167" s="251"/>
      <c r="G167" s="240"/>
      <c r="H167" s="240"/>
      <c r="I167" s="240"/>
      <c r="J167" s="240"/>
      <c r="K167" s="230"/>
    </row>
    <row r="168" spans="2:11" customFormat="1" ht="18.75" customHeight="1">
      <c r="B168" s="230"/>
      <c r="C168" s="240"/>
      <c r="D168" s="240"/>
      <c r="E168" s="240"/>
      <c r="F168" s="251"/>
      <c r="G168" s="240"/>
      <c r="H168" s="240"/>
      <c r="I168" s="240"/>
      <c r="J168" s="240"/>
      <c r="K168" s="230"/>
    </row>
    <row r="169" spans="2:11" customFormat="1" ht="18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</row>
    <row r="170" spans="2:11" customFormat="1" ht="7.5" customHeight="1">
      <c r="B170" s="187"/>
      <c r="C170" s="188"/>
      <c r="D170" s="188"/>
      <c r="E170" s="188"/>
      <c r="F170" s="188"/>
      <c r="G170" s="188"/>
      <c r="H170" s="188"/>
      <c r="I170" s="188"/>
      <c r="J170" s="188"/>
      <c r="K170" s="189"/>
    </row>
    <row r="171" spans="2:11" customFormat="1" ht="45" customHeight="1">
      <c r="B171" s="190"/>
      <c r="C171" s="315" t="s">
        <v>766</v>
      </c>
      <c r="D171" s="315"/>
      <c r="E171" s="315"/>
      <c r="F171" s="315"/>
      <c r="G171" s="315"/>
      <c r="H171" s="315"/>
      <c r="I171" s="315"/>
      <c r="J171" s="315"/>
      <c r="K171" s="191"/>
    </row>
    <row r="172" spans="2:11" customFormat="1" ht="17.25" customHeight="1">
      <c r="B172" s="190"/>
      <c r="C172" s="211" t="s">
        <v>694</v>
      </c>
      <c r="D172" s="211"/>
      <c r="E172" s="211"/>
      <c r="F172" s="211" t="s">
        <v>695</v>
      </c>
      <c r="G172" s="252"/>
      <c r="H172" s="253" t="s">
        <v>55</v>
      </c>
      <c r="I172" s="253" t="s">
        <v>58</v>
      </c>
      <c r="J172" s="211" t="s">
        <v>696</v>
      </c>
      <c r="K172" s="191"/>
    </row>
    <row r="173" spans="2:11" customFormat="1" ht="17.25" customHeight="1">
      <c r="B173" s="192"/>
      <c r="C173" s="213" t="s">
        <v>697</v>
      </c>
      <c r="D173" s="213"/>
      <c r="E173" s="213"/>
      <c r="F173" s="214" t="s">
        <v>698</v>
      </c>
      <c r="G173" s="254"/>
      <c r="H173" s="255"/>
      <c r="I173" s="255"/>
      <c r="J173" s="213" t="s">
        <v>699</v>
      </c>
      <c r="K173" s="193"/>
    </row>
    <row r="174" spans="2:11" customFormat="1" ht="5.25" customHeight="1">
      <c r="B174" s="221"/>
      <c r="C174" s="216"/>
      <c r="D174" s="216"/>
      <c r="E174" s="216"/>
      <c r="F174" s="216"/>
      <c r="G174" s="217"/>
      <c r="H174" s="216"/>
      <c r="I174" s="216"/>
      <c r="J174" s="216"/>
      <c r="K174" s="242"/>
    </row>
    <row r="175" spans="2:11" customFormat="1" ht="15" customHeight="1">
      <c r="B175" s="221"/>
      <c r="C175" s="198" t="s">
        <v>703</v>
      </c>
      <c r="D175" s="198"/>
      <c r="E175" s="198"/>
      <c r="F175" s="219" t="s">
        <v>700</v>
      </c>
      <c r="G175" s="198"/>
      <c r="H175" s="198" t="s">
        <v>740</v>
      </c>
      <c r="I175" s="198" t="s">
        <v>702</v>
      </c>
      <c r="J175" s="198">
        <v>120</v>
      </c>
      <c r="K175" s="242"/>
    </row>
    <row r="176" spans="2:11" customFormat="1" ht="15" customHeight="1">
      <c r="B176" s="221"/>
      <c r="C176" s="198" t="s">
        <v>749</v>
      </c>
      <c r="D176" s="198"/>
      <c r="E176" s="198"/>
      <c r="F176" s="219" t="s">
        <v>700</v>
      </c>
      <c r="G176" s="198"/>
      <c r="H176" s="198" t="s">
        <v>750</v>
      </c>
      <c r="I176" s="198" t="s">
        <v>702</v>
      </c>
      <c r="J176" s="198" t="s">
        <v>751</v>
      </c>
      <c r="K176" s="242"/>
    </row>
    <row r="177" spans="2:11" customFormat="1" ht="15" customHeight="1">
      <c r="B177" s="221"/>
      <c r="C177" s="198" t="s">
        <v>648</v>
      </c>
      <c r="D177" s="198"/>
      <c r="E177" s="198"/>
      <c r="F177" s="219" t="s">
        <v>700</v>
      </c>
      <c r="G177" s="198"/>
      <c r="H177" s="198" t="s">
        <v>767</v>
      </c>
      <c r="I177" s="198" t="s">
        <v>702</v>
      </c>
      <c r="J177" s="198" t="s">
        <v>751</v>
      </c>
      <c r="K177" s="242"/>
    </row>
    <row r="178" spans="2:11" customFormat="1" ht="15" customHeight="1">
      <c r="B178" s="221"/>
      <c r="C178" s="198" t="s">
        <v>705</v>
      </c>
      <c r="D178" s="198"/>
      <c r="E178" s="198"/>
      <c r="F178" s="219" t="s">
        <v>706</v>
      </c>
      <c r="G178" s="198"/>
      <c r="H178" s="198" t="s">
        <v>767</v>
      </c>
      <c r="I178" s="198" t="s">
        <v>702</v>
      </c>
      <c r="J178" s="198">
        <v>50</v>
      </c>
      <c r="K178" s="242"/>
    </row>
    <row r="179" spans="2:11" customFormat="1" ht="15" customHeight="1">
      <c r="B179" s="221"/>
      <c r="C179" s="198" t="s">
        <v>708</v>
      </c>
      <c r="D179" s="198"/>
      <c r="E179" s="198"/>
      <c r="F179" s="219" t="s">
        <v>700</v>
      </c>
      <c r="G179" s="198"/>
      <c r="H179" s="198" t="s">
        <v>767</v>
      </c>
      <c r="I179" s="198" t="s">
        <v>710</v>
      </c>
      <c r="J179" s="198"/>
      <c r="K179" s="242"/>
    </row>
    <row r="180" spans="2:11" customFormat="1" ht="15" customHeight="1">
      <c r="B180" s="221"/>
      <c r="C180" s="198" t="s">
        <v>719</v>
      </c>
      <c r="D180" s="198"/>
      <c r="E180" s="198"/>
      <c r="F180" s="219" t="s">
        <v>706</v>
      </c>
      <c r="G180" s="198"/>
      <c r="H180" s="198" t="s">
        <v>767</v>
      </c>
      <c r="I180" s="198" t="s">
        <v>702</v>
      </c>
      <c r="J180" s="198">
        <v>50</v>
      </c>
      <c r="K180" s="242"/>
    </row>
    <row r="181" spans="2:11" customFormat="1" ht="15" customHeight="1">
      <c r="B181" s="221"/>
      <c r="C181" s="198" t="s">
        <v>727</v>
      </c>
      <c r="D181" s="198"/>
      <c r="E181" s="198"/>
      <c r="F181" s="219" t="s">
        <v>706</v>
      </c>
      <c r="G181" s="198"/>
      <c r="H181" s="198" t="s">
        <v>767</v>
      </c>
      <c r="I181" s="198" t="s">
        <v>702</v>
      </c>
      <c r="J181" s="198">
        <v>50</v>
      </c>
      <c r="K181" s="242"/>
    </row>
    <row r="182" spans="2:11" customFormat="1" ht="15" customHeight="1">
      <c r="B182" s="221"/>
      <c r="C182" s="198" t="s">
        <v>725</v>
      </c>
      <c r="D182" s="198"/>
      <c r="E182" s="198"/>
      <c r="F182" s="219" t="s">
        <v>706</v>
      </c>
      <c r="G182" s="198"/>
      <c r="H182" s="198" t="s">
        <v>767</v>
      </c>
      <c r="I182" s="198" t="s">
        <v>702</v>
      </c>
      <c r="J182" s="198">
        <v>50</v>
      </c>
      <c r="K182" s="242"/>
    </row>
    <row r="183" spans="2:11" customFormat="1" ht="15" customHeight="1">
      <c r="B183" s="221"/>
      <c r="C183" s="198" t="s">
        <v>106</v>
      </c>
      <c r="D183" s="198"/>
      <c r="E183" s="198"/>
      <c r="F183" s="219" t="s">
        <v>700</v>
      </c>
      <c r="G183" s="198"/>
      <c r="H183" s="198" t="s">
        <v>768</v>
      </c>
      <c r="I183" s="198" t="s">
        <v>769</v>
      </c>
      <c r="J183" s="198"/>
      <c r="K183" s="242"/>
    </row>
    <row r="184" spans="2:11" customFormat="1" ht="15" customHeight="1">
      <c r="B184" s="221"/>
      <c r="C184" s="198" t="s">
        <v>58</v>
      </c>
      <c r="D184" s="198"/>
      <c r="E184" s="198"/>
      <c r="F184" s="219" t="s">
        <v>700</v>
      </c>
      <c r="G184" s="198"/>
      <c r="H184" s="198" t="s">
        <v>770</v>
      </c>
      <c r="I184" s="198" t="s">
        <v>771</v>
      </c>
      <c r="J184" s="198">
        <v>1</v>
      </c>
      <c r="K184" s="242"/>
    </row>
    <row r="185" spans="2:11" customFormat="1" ht="15" customHeight="1">
      <c r="B185" s="221"/>
      <c r="C185" s="198" t="s">
        <v>54</v>
      </c>
      <c r="D185" s="198"/>
      <c r="E185" s="198"/>
      <c r="F185" s="219" t="s">
        <v>700</v>
      </c>
      <c r="G185" s="198"/>
      <c r="H185" s="198" t="s">
        <v>772</v>
      </c>
      <c r="I185" s="198" t="s">
        <v>702</v>
      </c>
      <c r="J185" s="198">
        <v>20</v>
      </c>
      <c r="K185" s="242"/>
    </row>
    <row r="186" spans="2:11" customFormat="1" ht="15" customHeight="1">
      <c r="B186" s="221"/>
      <c r="C186" s="198" t="s">
        <v>55</v>
      </c>
      <c r="D186" s="198"/>
      <c r="E186" s="198"/>
      <c r="F186" s="219" t="s">
        <v>700</v>
      </c>
      <c r="G186" s="198"/>
      <c r="H186" s="198" t="s">
        <v>773</v>
      </c>
      <c r="I186" s="198" t="s">
        <v>702</v>
      </c>
      <c r="J186" s="198">
        <v>255</v>
      </c>
      <c r="K186" s="242"/>
    </row>
    <row r="187" spans="2:11" customFormat="1" ht="15" customHeight="1">
      <c r="B187" s="221"/>
      <c r="C187" s="198" t="s">
        <v>107</v>
      </c>
      <c r="D187" s="198"/>
      <c r="E187" s="198"/>
      <c r="F187" s="219" t="s">
        <v>700</v>
      </c>
      <c r="G187" s="198"/>
      <c r="H187" s="198" t="s">
        <v>664</v>
      </c>
      <c r="I187" s="198" t="s">
        <v>702</v>
      </c>
      <c r="J187" s="198">
        <v>10</v>
      </c>
      <c r="K187" s="242"/>
    </row>
    <row r="188" spans="2:11" customFormat="1" ht="15" customHeight="1">
      <c r="B188" s="221"/>
      <c r="C188" s="198" t="s">
        <v>108</v>
      </c>
      <c r="D188" s="198"/>
      <c r="E188" s="198"/>
      <c r="F188" s="219" t="s">
        <v>700</v>
      </c>
      <c r="G188" s="198"/>
      <c r="H188" s="198" t="s">
        <v>774</v>
      </c>
      <c r="I188" s="198" t="s">
        <v>735</v>
      </c>
      <c r="J188" s="198"/>
      <c r="K188" s="242"/>
    </row>
    <row r="189" spans="2:11" customFormat="1" ht="15" customHeight="1">
      <c r="B189" s="221"/>
      <c r="C189" s="198" t="s">
        <v>775</v>
      </c>
      <c r="D189" s="198"/>
      <c r="E189" s="198"/>
      <c r="F189" s="219" t="s">
        <v>700</v>
      </c>
      <c r="G189" s="198"/>
      <c r="H189" s="198" t="s">
        <v>776</v>
      </c>
      <c r="I189" s="198" t="s">
        <v>735</v>
      </c>
      <c r="J189" s="198"/>
      <c r="K189" s="242"/>
    </row>
    <row r="190" spans="2:11" customFormat="1" ht="15" customHeight="1">
      <c r="B190" s="221"/>
      <c r="C190" s="198" t="s">
        <v>764</v>
      </c>
      <c r="D190" s="198"/>
      <c r="E190" s="198"/>
      <c r="F190" s="219" t="s">
        <v>700</v>
      </c>
      <c r="G190" s="198"/>
      <c r="H190" s="198" t="s">
        <v>777</v>
      </c>
      <c r="I190" s="198" t="s">
        <v>735</v>
      </c>
      <c r="J190" s="198"/>
      <c r="K190" s="242"/>
    </row>
    <row r="191" spans="2:11" customFormat="1" ht="15" customHeight="1">
      <c r="B191" s="221"/>
      <c r="C191" s="198" t="s">
        <v>110</v>
      </c>
      <c r="D191" s="198"/>
      <c r="E191" s="198"/>
      <c r="F191" s="219" t="s">
        <v>706</v>
      </c>
      <c r="G191" s="198"/>
      <c r="H191" s="198" t="s">
        <v>778</v>
      </c>
      <c r="I191" s="198" t="s">
        <v>702</v>
      </c>
      <c r="J191" s="198">
        <v>50</v>
      </c>
      <c r="K191" s="242"/>
    </row>
    <row r="192" spans="2:11" customFormat="1" ht="15" customHeight="1">
      <c r="B192" s="221"/>
      <c r="C192" s="198" t="s">
        <v>779</v>
      </c>
      <c r="D192" s="198"/>
      <c r="E192" s="198"/>
      <c r="F192" s="219" t="s">
        <v>706</v>
      </c>
      <c r="G192" s="198"/>
      <c r="H192" s="198" t="s">
        <v>780</v>
      </c>
      <c r="I192" s="198" t="s">
        <v>781</v>
      </c>
      <c r="J192" s="198"/>
      <c r="K192" s="242"/>
    </row>
    <row r="193" spans="2:11" customFormat="1" ht="15" customHeight="1">
      <c r="B193" s="221"/>
      <c r="C193" s="198" t="s">
        <v>782</v>
      </c>
      <c r="D193" s="198"/>
      <c r="E193" s="198"/>
      <c r="F193" s="219" t="s">
        <v>706</v>
      </c>
      <c r="G193" s="198"/>
      <c r="H193" s="198" t="s">
        <v>783</v>
      </c>
      <c r="I193" s="198" t="s">
        <v>781</v>
      </c>
      <c r="J193" s="198"/>
      <c r="K193" s="242"/>
    </row>
    <row r="194" spans="2:11" customFormat="1" ht="15" customHeight="1">
      <c r="B194" s="221"/>
      <c r="C194" s="198" t="s">
        <v>784</v>
      </c>
      <c r="D194" s="198"/>
      <c r="E194" s="198"/>
      <c r="F194" s="219" t="s">
        <v>706</v>
      </c>
      <c r="G194" s="198"/>
      <c r="H194" s="198" t="s">
        <v>785</v>
      </c>
      <c r="I194" s="198" t="s">
        <v>781</v>
      </c>
      <c r="J194" s="198"/>
      <c r="K194" s="242"/>
    </row>
    <row r="195" spans="2:11" customFormat="1" ht="15" customHeight="1">
      <c r="B195" s="221"/>
      <c r="C195" s="256" t="s">
        <v>786</v>
      </c>
      <c r="D195" s="198"/>
      <c r="E195" s="198"/>
      <c r="F195" s="219" t="s">
        <v>706</v>
      </c>
      <c r="G195" s="198"/>
      <c r="H195" s="198" t="s">
        <v>787</v>
      </c>
      <c r="I195" s="198" t="s">
        <v>788</v>
      </c>
      <c r="J195" s="257" t="s">
        <v>789</v>
      </c>
      <c r="K195" s="242"/>
    </row>
    <row r="196" spans="2:11" customFormat="1" ht="15" customHeight="1">
      <c r="B196" s="258"/>
      <c r="C196" s="259" t="s">
        <v>790</v>
      </c>
      <c r="D196" s="260"/>
      <c r="E196" s="260"/>
      <c r="F196" s="261" t="s">
        <v>706</v>
      </c>
      <c r="G196" s="260"/>
      <c r="H196" s="260" t="s">
        <v>791</v>
      </c>
      <c r="I196" s="260" t="s">
        <v>788</v>
      </c>
      <c r="J196" s="262" t="s">
        <v>789</v>
      </c>
      <c r="K196" s="263"/>
    </row>
    <row r="197" spans="2:11" customFormat="1" ht="15" customHeight="1">
      <c r="B197" s="221"/>
      <c r="C197" s="256" t="s">
        <v>43</v>
      </c>
      <c r="D197" s="198"/>
      <c r="E197" s="198"/>
      <c r="F197" s="219" t="s">
        <v>700</v>
      </c>
      <c r="G197" s="198"/>
      <c r="H197" s="195" t="s">
        <v>792</v>
      </c>
      <c r="I197" s="198" t="s">
        <v>793</v>
      </c>
      <c r="J197" s="198"/>
      <c r="K197" s="242"/>
    </row>
    <row r="198" spans="2:11" customFormat="1" ht="15" customHeight="1">
      <c r="B198" s="221"/>
      <c r="C198" s="256" t="s">
        <v>794</v>
      </c>
      <c r="D198" s="198"/>
      <c r="E198" s="198"/>
      <c r="F198" s="219" t="s">
        <v>700</v>
      </c>
      <c r="G198" s="198"/>
      <c r="H198" s="198" t="s">
        <v>795</v>
      </c>
      <c r="I198" s="198" t="s">
        <v>735</v>
      </c>
      <c r="J198" s="198"/>
      <c r="K198" s="242"/>
    </row>
    <row r="199" spans="2:11" customFormat="1" ht="15" customHeight="1">
      <c r="B199" s="221"/>
      <c r="C199" s="256" t="s">
        <v>796</v>
      </c>
      <c r="D199" s="198"/>
      <c r="E199" s="198"/>
      <c r="F199" s="219" t="s">
        <v>700</v>
      </c>
      <c r="G199" s="198"/>
      <c r="H199" s="198" t="s">
        <v>797</v>
      </c>
      <c r="I199" s="198" t="s">
        <v>735</v>
      </c>
      <c r="J199" s="198"/>
      <c r="K199" s="242"/>
    </row>
    <row r="200" spans="2:11" customFormat="1" ht="15" customHeight="1">
      <c r="B200" s="221"/>
      <c r="C200" s="256" t="s">
        <v>798</v>
      </c>
      <c r="D200" s="198"/>
      <c r="E200" s="198"/>
      <c r="F200" s="219" t="s">
        <v>706</v>
      </c>
      <c r="G200" s="198"/>
      <c r="H200" s="198" t="s">
        <v>799</v>
      </c>
      <c r="I200" s="198" t="s">
        <v>735</v>
      </c>
      <c r="J200" s="198"/>
      <c r="K200" s="242"/>
    </row>
    <row r="201" spans="2:11" customFormat="1" ht="15" customHeight="1">
      <c r="B201" s="248"/>
      <c r="C201" s="264"/>
      <c r="D201" s="249"/>
      <c r="E201" s="249"/>
      <c r="F201" s="249"/>
      <c r="G201" s="249"/>
      <c r="H201" s="249"/>
      <c r="I201" s="249"/>
      <c r="J201" s="249"/>
      <c r="K201" s="250"/>
    </row>
    <row r="202" spans="2:11" customFormat="1" ht="18.75" customHeight="1">
      <c r="B202" s="230"/>
      <c r="C202" s="240"/>
      <c r="D202" s="240"/>
      <c r="E202" s="240"/>
      <c r="F202" s="251"/>
      <c r="G202" s="240"/>
      <c r="H202" s="240"/>
      <c r="I202" s="240"/>
      <c r="J202" s="240"/>
      <c r="K202" s="230"/>
    </row>
    <row r="203" spans="2:11" customFormat="1" ht="18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</row>
    <row r="204" spans="2:11" customFormat="1" ht="13.5">
      <c r="B204" s="187"/>
      <c r="C204" s="188"/>
      <c r="D204" s="188"/>
      <c r="E204" s="188"/>
      <c r="F204" s="188"/>
      <c r="G204" s="188"/>
      <c r="H204" s="188"/>
      <c r="I204" s="188"/>
      <c r="J204" s="188"/>
      <c r="K204" s="189"/>
    </row>
    <row r="205" spans="2:11" customFormat="1" ht="21" customHeight="1">
      <c r="B205" s="190"/>
      <c r="C205" s="315" t="s">
        <v>800</v>
      </c>
      <c r="D205" s="315"/>
      <c r="E205" s="315"/>
      <c r="F205" s="315"/>
      <c r="G205" s="315"/>
      <c r="H205" s="315"/>
      <c r="I205" s="315"/>
      <c r="J205" s="315"/>
      <c r="K205" s="191"/>
    </row>
    <row r="206" spans="2:11" customFormat="1" ht="25.5" customHeight="1">
      <c r="B206" s="190"/>
      <c r="C206" s="265" t="s">
        <v>801</v>
      </c>
      <c r="D206" s="265"/>
      <c r="E206" s="265"/>
      <c r="F206" s="265" t="s">
        <v>802</v>
      </c>
      <c r="G206" s="266"/>
      <c r="H206" s="318" t="s">
        <v>803</v>
      </c>
      <c r="I206" s="318"/>
      <c r="J206" s="318"/>
      <c r="K206" s="191"/>
    </row>
    <row r="207" spans="2:11" customFormat="1" ht="5.25" customHeight="1">
      <c r="B207" s="221"/>
      <c r="C207" s="216"/>
      <c r="D207" s="216"/>
      <c r="E207" s="216"/>
      <c r="F207" s="216"/>
      <c r="G207" s="240"/>
      <c r="H207" s="216"/>
      <c r="I207" s="216"/>
      <c r="J207" s="216"/>
      <c r="K207" s="242"/>
    </row>
    <row r="208" spans="2:11" customFormat="1" ht="15" customHeight="1">
      <c r="B208" s="221"/>
      <c r="C208" s="198" t="s">
        <v>793</v>
      </c>
      <c r="D208" s="198"/>
      <c r="E208" s="198"/>
      <c r="F208" s="219" t="s">
        <v>44</v>
      </c>
      <c r="G208" s="198"/>
      <c r="H208" s="319" t="s">
        <v>804</v>
      </c>
      <c r="I208" s="319"/>
      <c r="J208" s="319"/>
      <c r="K208" s="242"/>
    </row>
    <row r="209" spans="2:11" customFormat="1" ht="15" customHeight="1">
      <c r="B209" s="221"/>
      <c r="C209" s="198"/>
      <c r="D209" s="198"/>
      <c r="E209" s="198"/>
      <c r="F209" s="219" t="s">
        <v>45</v>
      </c>
      <c r="G209" s="198"/>
      <c r="H209" s="319" t="s">
        <v>805</v>
      </c>
      <c r="I209" s="319"/>
      <c r="J209" s="319"/>
      <c r="K209" s="242"/>
    </row>
    <row r="210" spans="2:11" customFormat="1" ht="15" customHeight="1">
      <c r="B210" s="221"/>
      <c r="C210" s="198"/>
      <c r="D210" s="198"/>
      <c r="E210" s="198"/>
      <c r="F210" s="219" t="s">
        <v>48</v>
      </c>
      <c r="G210" s="198"/>
      <c r="H210" s="319" t="s">
        <v>806</v>
      </c>
      <c r="I210" s="319"/>
      <c r="J210" s="319"/>
      <c r="K210" s="242"/>
    </row>
    <row r="211" spans="2:11" customFormat="1" ht="15" customHeight="1">
      <c r="B211" s="221"/>
      <c r="C211" s="198"/>
      <c r="D211" s="198"/>
      <c r="E211" s="198"/>
      <c r="F211" s="219" t="s">
        <v>46</v>
      </c>
      <c r="G211" s="198"/>
      <c r="H211" s="319" t="s">
        <v>807</v>
      </c>
      <c r="I211" s="319"/>
      <c r="J211" s="319"/>
      <c r="K211" s="242"/>
    </row>
    <row r="212" spans="2:11" customFormat="1" ht="15" customHeight="1">
      <c r="B212" s="221"/>
      <c r="C212" s="198"/>
      <c r="D212" s="198"/>
      <c r="E212" s="198"/>
      <c r="F212" s="219" t="s">
        <v>47</v>
      </c>
      <c r="G212" s="198"/>
      <c r="H212" s="319" t="s">
        <v>808</v>
      </c>
      <c r="I212" s="319"/>
      <c r="J212" s="319"/>
      <c r="K212" s="242"/>
    </row>
    <row r="213" spans="2:11" customFormat="1" ht="15" customHeight="1">
      <c r="B213" s="221"/>
      <c r="C213" s="198"/>
      <c r="D213" s="198"/>
      <c r="E213" s="198"/>
      <c r="F213" s="219"/>
      <c r="G213" s="198"/>
      <c r="H213" s="198"/>
      <c r="I213" s="198"/>
      <c r="J213" s="198"/>
      <c r="K213" s="242"/>
    </row>
    <row r="214" spans="2:11" customFormat="1" ht="15" customHeight="1">
      <c r="B214" s="221"/>
      <c r="C214" s="198" t="s">
        <v>747</v>
      </c>
      <c r="D214" s="198"/>
      <c r="E214" s="198"/>
      <c r="F214" s="219" t="s">
        <v>642</v>
      </c>
      <c r="G214" s="198"/>
      <c r="H214" s="319" t="s">
        <v>809</v>
      </c>
      <c r="I214" s="319"/>
      <c r="J214" s="319"/>
      <c r="K214" s="242"/>
    </row>
    <row r="215" spans="2:11" customFormat="1" ht="15" customHeight="1">
      <c r="B215" s="221"/>
      <c r="C215" s="198"/>
      <c r="D215" s="198"/>
      <c r="E215" s="198"/>
      <c r="F215" s="219" t="s">
        <v>80</v>
      </c>
      <c r="G215" s="198"/>
      <c r="H215" s="319" t="s">
        <v>646</v>
      </c>
      <c r="I215" s="319"/>
      <c r="J215" s="319"/>
      <c r="K215" s="242"/>
    </row>
    <row r="216" spans="2:11" customFormat="1" ht="15" customHeight="1">
      <c r="B216" s="221"/>
      <c r="C216" s="198"/>
      <c r="D216" s="198"/>
      <c r="E216" s="198"/>
      <c r="F216" s="219" t="s">
        <v>644</v>
      </c>
      <c r="G216" s="198"/>
      <c r="H216" s="319" t="s">
        <v>810</v>
      </c>
      <c r="I216" s="319"/>
      <c r="J216" s="319"/>
      <c r="K216" s="242"/>
    </row>
    <row r="217" spans="2:11" customFormat="1" ht="15" customHeight="1">
      <c r="B217" s="267"/>
      <c r="C217" s="198"/>
      <c r="D217" s="198"/>
      <c r="E217" s="198"/>
      <c r="F217" s="219" t="s">
        <v>87</v>
      </c>
      <c r="G217" s="256"/>
      <c r="H217" s="320" t="s">
        <v>647</v>
      </c>
      <c r="I217" s="320"/>
      <c r="J217" s="320"/>
      <c r="K217" s="268"/>
    </row>
    <row r="218" spans="2:11" customFormat="1" ht="15" customHeight="1">
      <c r="B218" s="267"/>
      <c r="C218" s="198"/>
      <c r="D218" s="198"/>
      <c r="E218" s="198"/>
      <c r="F218" s="219" t="s">
        <v>118</v>
      </c>
      <c r="G218" s="256"/>
      <c r="H218" s="320" t="s">
        <v>811</v>
      </c>
      <c r="I218" s="320"/>
      <c r="J218" s="320"/>
      <c r="K218" s="268"/>
    </row>
    <row r="219" spans="2:11" customFormat="1" ht="15" customHeight="1">
      <c r="B219" s="267"/>
      <c r="C219" s="198"/>
      <c r="D219" s="198"/>
      <c r="E219" s="198"/>
      <c r="F219" s="219"/>
      <c r="G219" s="256"/>
      <c r="H219" s="246"/>
      <c r="I219" s="246"/>
      <c r="J219" s="246"/>
      <c r="K219" s="268"/>
    </row>
    <row r="220" spans="2:11" customFormat="1" ht="15" customHeight="1">
      <c r="B220" s="267"/>
      <c r="C220" s="198" t="s">
        <v>771</v>
      </c>
      <c r="D220" s="198"/>
      <c r="E220" s="198"/>
      <c r="F220" s="219">
        <v>1</v>
      </c>
      <c r="G220" s="256"/>
      <c r="H220" s="320" t="s">
        <v>812</v>
      </c>
      <c r="I220" s="320"/>
      <c r="J220" s="320"/>
      <c r="K220" s="268"/>
    </row>
    <row r="221" spans="2:11" customFormat="1" ht="15" customHeight="1">
      <c r="B221" s="267"/>
      <c r="C221" s="198"/>
      <c r="D221" s="198"/>
      <c r="E221" s="198"/>
      <c r="F221" s="219">
        <v>2</v>
      </c>
      <c r="G221" s="256"/>
      <c r="H221" s="320" t="s">
        <v>813</v>
      </c>
      <c r="I221" s="320"/>
      <c r="J221" s="320"/>
      <c r="K221" s="268"/>
    </row>
    <row r="222" spans="2:11" customFormat="1" ht="15" customHeight="1">
      <c r="B222" s="267"/>
      <c r="C222" s="198"/>
      <c r="D222" s="198"/>
      <c r="E222" s="198"/>
      <c r="F222" s="219">
        <v>3</v>
      </c>
      <c r="G222" s="256"/>
      <c r="H222" s="320" t="s">
        <v>814</v>
      </c>
      <c r="I222" s="320"/>
      <c r="J222" s="320"/>
      <c r="K222" s="268"/>
    </row>
    <row r="223" spans="2:11" customFormat="1" ht="15" customHeight="1">
      <c r="B223" s="267"/>
      <c r="C223" s="198"/>
      <c r="D223" s="198"/>
      <c r="E223" s="198"/>
      <c r="F223" s="219">
        <v>4</v>
      </c>
      <c r="G223" s="256"/>
      <c r="H223" s="320" t="s">
        <v>815</v>
      </c>
      <c r="I223" s="320"/>
      <c r="J223" s="320"/>
      <c r="K223" s="268"/>
    </row>
    <row r="224" spans="2:11" customFormat="1" ht="12.75" customHeight="1">
      <c r="B224" s="269"/>
      <c r="C224" s="270"/>
      <c r="D224" s="270"/>
      <c r="E224" s="270"/>
      <c r="F224" s="270"/>
      <c r="G224" s="270"/>
      <c r="H224" s="270"/>
      <c r="I224" s="270"/>
      <c r="J224" s="270"/>
      <c r="K224" s="271"/>
    </row>
  </sheetData>
  <sheetProtection formatCells="0" formatColumns="0" formatRows="0" insertColumns="0" insertRows="0" insertHyperlinks="0" deleteColumns="0" deleteRows="0" sort="0" autoFilter="0" pivotTables="0"/>
  <mergeCells count="77">
    <mergeCell ref="H223:J223"/>
    <mergeCell ref="H211:J211"/>
    <mergeCell ref="H212:J212"/>
    <mergeCell ref="H214:J214"/>
    <mergeCell ref="H215:J215"/>
    <mergeCell ref="H217:J217"/>
    <mergeCell ref="H218:J218"/>
    <mergeCell ref="H220:J220"/>
    <mergeCell ref="H221:J221"/>
    <mergeCell ref="H222:J222"/>
    <mergeCell ref="C205:J205"/>
    <mergeCell ref="H206:J206"/>
    <mergeCell ref="H209:J209"/>
    <mergeCell ref="H210:J210"/>
    <mergeCell ref="H216:J216"/>
    <mergeCell ref="H208:J208"/>
    <mergeCell ref="C75:J75"/>
    <mergeCell ref="C102:J102"/>
    <mergeCell ref="C122:J122"/>
    <mergeCell ref="C147:J147"/>
    <mergeCell ref="C171:J171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7" right="0.7" top="0.78740157499999996" bottom="0.78740157499999996" header="0.3" footer="0.3"/>
  <pageSetup paperSize="9" fitToHeight="0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zakázky</vt:lpstr>
      <vt:lpstr>PS 01-01 - Sborník ÚOŽI</vt:lpstr>
      <vt:lpstr>PS 01-02 - ÚRS</vt:lpstr>
      <vt:lpstr>VON - --</vt:lpstr>
      <vt:lpstr>Pokyny pro vyplnění</vt:lpstr>
      <vt:lpstr>'PS 01-01 - Sborník ÚOŽI'!Názvy_tisku</vt:lpstr>
      <vt:lpstr>'PS 01-02 - ÚRS'!Názvy_tisku</vt:lpstr>
      <vt:lpstr>'Rekapitulace zakázky'!Názvy_tisku</vt:lpstr>
      <vt:lpstr>'VON - --'!Názvy_tisku</vt:lpstr>
      <vt:lpstr>'PS 01-01 - Sborník ÚOŽI'!Oblast_tisku</vt:lpstr>
      <vt:lpstr>'PS 01-02 - ÚRS'!Oblast_tisku</vt:lpstr>
      <vt:lpstr>'Rekapitulace zakázky'!Oblast_tisku</vt:lpstr>
      <vt:lpstr>'VON - --'!Oblast_tisku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Kotasková Jana</dc:creator>
  <cp:lastModifiedBy>Pravda Barbora, Mgr.</cp:lastModifiedBy>
  <dcterms:created xsi:type="dcterms:W3CDTF">2025-08-12T11:39:42Z</dcterms:created>
  <dcterms:modified xsi:type="dcterms:W3CDTF">2025-08-15T08:13:42Z</dcterms:modified>
</cp:coreProperties>
</file>